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7D193ACD-43D6-7342-8269-3E62EE54711B}" xr6:coauthVersionLast="36" xr6:coauthVersionMax="36" xr10:uidLastSave="{00000000-0000-0000-0000-000000000000}"/>
  <bookViews>
    <workbookView xWindow="140" yWindow="1060" windowWidth="27240" windowHeight="15620" xr2:uid="{8713F98F-3881-3742-89EE-7108EE4F6B6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2" i="1" l="1"/>
  <c r="B111" i="1"/>
  <c r="B110" i="1"/>
  <c r="B109" i="1"/>
  <c r="B108" i="1"/>
  <c r="B107" i="1"/>
  <c r="B106" i="1"/>
  <c r="B105" i="1"/>
  <c r="B104" i="1"/>
  <c r="B103" i="1"/>
  <c r="B102" i="1"/>
  <c r="B101" i="1"/>
  <c r="J94" i="1"/>
  <c r="J92" i="1"/>
  <c r="J90" i="1"/>
  <c r="J88" i="1"/>
  <c r="J82" i="1"/>
  <c r="J80" i="1"/>
  <c r="H90" i="1"/>
  <c r="H88" i="1"/>
  <c r="H94" i="1"/>
  <c r="H92" i="1"/>
  <c r="E94" i="1"/>
  <c r="E92" i="1"/>
  <c r="E90" i="1"/>
  <c r="E88" i="1"/>
  <c r="H95" i="1"/>
  <c r="I94" i="1"/>
  <c r="F94" i="1"/>
  <c r="H93" i="1"/>
  <c r="I92" i="1"/>
  <c r="F92" i="1"/>
  <c r="H91" i="1"/>
  <c r="I90" i="1"/>
  <c r="F90" i="1"/>
  <c r="H89" i="1"/>
  <c r="I88" i="1"/>
  <c r="F88" i="1"/>
  <c r="J74" i="1"/>
  <c r="J72" i="1"/>
  <c r="H74" i="1"/>
  <c r="H72" i="1"/>
  <c r="E74" i="1"/>
  <c r="E72" i="1"/>
  <c r="I74" i="1"/>
  <c r="F74" i="1"/>
  <c r="I72" i="1"/>
  <c r="F72" i="1"/>
  <c r="H55" i="1"/>
  <c r="E55" i="1"/>
  <c r="I54" i="1"/>
  <c r="J54" i="1" s="1"/>
  <c r="K54" i="1" s="1"/>
  <c r="H54" i="1"/>
  <c r="F54" i="1"/>
  <c r="E54" i="1"/>
  <c r="H53" i="1"/>
  <c r="E53" i="1"/>
  <c r="I52" i="1"/>
  <c r="J52" i="1" s="1"/>
  <c r="H52" i="1"/>
  <c r="F52" i="1"/>
  <c r="E52" i="1"/>
  <c r="H51" i="1"/>
  <c r="E51" i="1"/>
  <c r="I50" i="1"/>
  <c r="J50" i="1" s="1"/>
  <c r="H50" i="1"/>
  <c r="F50" i="1"/>
  <c r="E50" i="1"/>
  <c r="H49" i="1"/>
  <c r="E49" i="1"/>
  <c r="I48" i="1"/>
  <c r="J48" i="1" s="1"/>
  <c r="H48" i="1"/>
  <c r="F48" i="1"/>
  <c r="E48" i="1"/>
  <c r="K90" i="1" l="1"/>
  <c r="K88" i="1"/>
  <c r="K94" i="1"/>
  <c r="K92" i="1"/>
  <c r="K74" i="1"/>
  <c r="K72" i="1"/>
  <c r="K48" i="1"/>
  <c r="K50" i="1"/>
  <c r="K52" i="1"/>
  <c r="M88" i="1" l="1"/>
  <c r="L88" i="1"/>
  <c r="M72" i="1"/>
  <c r="L72" i="1"/>
  <c r="M48" i="1"/>
  <c r="L48" i="1"/>
  <c r="H25" i="1" l="1"/>
  <c r="E25" i="1"/>
  <c r="J24" i="1"/>
  <c r="I24" i="1"/>
  <c r="H24" i="1"/>
  <c r="F24" i="1"/>
  <c r="E24" i="1"/>
  <c r="H23" i="1"/>
  <c r="E23" i="1"/>
  <c r="I22" i="1"/>
  <c r="J22" i="1" s="1"/>
  <c r="K22" i="1" s="1"/>
  <c r="H22" i="1"/>
  <c r="F22" i="1"/>
  <c r="E22" i="1"/>
  <c r="H21" i="1"/>
  <c r="E21" i="1"/>
  <c r="I20" i="1"/>
  <c r="J20" i="1" s="1"/>
  <c r="K20" i="1" s="1"/>
  <c r="H20" i="1"/>
  <c r="F20" i="1"/>
  <c r="E20" i="1"/>
  <c r="H19" i="1"/>
  <c r="E19" i="1"/>
  <c r="I18" i="1"/>
  <c r="J18" i="1" s="1"/>
  <c r="H18" i="1"/>
  <c r="F18" i="1"/>
  <c r="E18" i="1"/>
  <c r="K18" i="1" l="1"/>
  <c r="K24" i="1"/>
  <c r="M18" i="1"/>
  <c r="L18" i="1"/>
  <c r="H43" i="1" l="1"/>
  <c r="E43" i="1"/>
  <c r="I42" i="1"/>
  <c r="J42" i="1" s="1"/>
  <c r="K42" i="1" s="1"/>
  <c r="F42" i="1"/>
  <c r="E42" i="1"/>
  <c r="H41" i="1"/>
  <c r="I40" i="1"/>
  <c r="J40" i="1" s="1"/>
  <c r="K40" i="1" s="1"/>
  <c r="H40" i="1"/>
  <c r="F40" i="1"/>
  <c r="H39" i="1"/>
  <c r="E39" i="1"/>
  <c r="I38" i="1"/>
  <c r="J38" i="1" s="1"/>
  <c r="K38" i="1" s="1"/>
  <c r="H38" i="1"/>
  <c r="F38" i="1"/>
  <c r="E38" i="1"/>
  <c r="H37" i="1"/>
  <c r="E37" i="1"/>
  <c r="J36" i="1"/>
  <c r="K36" i="1" s="1"/>
  <c r="I36" i="1"/>
  <c r="H36" i="1"/>
  <c r="F36" i="1"/>
  <c r="E36" i="1"/>
  <c r="H35" i="1"/>
  <c r="E35" i="1"/>
  <c r="I34" i="1"/>
  <c r="J34" i="1" s="1"/>
  <c r="K34" i="1" s="1"/>
  <c r="H34" i="1"/>
  <c r="F34" i="1"/>
  <c r="E34" i="1"/>
  <c r="H33" i="1"/>
  <c r="E33" i="1"/>
  <c r="I32" i="1"/>
  <c r="J32" i="1" s="1"/>
  <c r="K32" i="1" s="1"/>
  <c r="H32" i="1"/>
  <c r="F32" i="1"/>
  <c r="E32" i="1"/>
  <c r="H31" i="1"/>
  <c r="E31" i="1"/>
  <c r="I30" i="1"/>
  <c r="J30" i="1" s="1"/>
  <c r="H30" i="1"/>
  <c r="F30" i="1"/>
  <c r="E30" i="1"/>
  <c r="H13" i="1"/>
  <c r="E13" i="1"/>
  <c r="I12" i="1"/>
  <c r="J12" i="1" s="1"/>
  <c r="K12" i="1" s="1"/>
  <c r="H12" i="1"/>
  <c r="F12" i="1"/>
  <c r="E12" i="1"/>
  <c r="H11" i="1"/>
  <c r="E11" i="1"/>
  <c r="I10" i="1"/>
  <c r="J10" i="1" s="1"/>
  <c r="K10" i="1" s="1"/>
  <c r="H10" i="1"/>
  <c r="F10" i="1"/>
  <c r="E10" i="1"/>
  <c r="H9" i="1"/>
  <c r="E9" i="1"/>
  <c r="I8" i="1"/>
  <c r="J8" i="1" s="1"/>
  <c r="K8" i="1" s="1"/>
  <c r="H8" i="1"/>
  <c r="F8" i="1"/>
  <c r="E8" i="1"/>
  <c r="H7" i="1"/>
  <c r="E7" i="1"/>
  <c r="J6" i="1"/>
  <c r="K6" i="1" s="1"/>
  <c r="I6" i="1"/>
  <c r="H6" i="1"/>
  <c r="F6" i="1"/>
  <c r="E6" i="1"/>
  <c r="H5" i="1"/>
  <c r="E5" i="1"/>
  <c r="I4" i="1"/>
  <c r="J4" i="1" s="1"/>
  <c r="K4" i="1" s="1"/>
  <c r="H4" i="1"/>
  <c r="F4" i="1"/>
  <c r="E4" i="1"/>
  <c r="H3" i="1"/>
  <c r="E3" i="1"/>
  <c r="I2" i="1"/>
  <c r="J2" i="1" s="1"/>
  <c r="H2" i="1"/>
  <c r="F2" i="1"/>
  <c r="E2" i="1"/>
  <c r="K2" i="1" l="1"/>
  <c r="K30" i="1"/>
  <c r="M30" i="1" s="1"/>
  <c r="L30" i="1"/>
  <c r="M2" i="1"/>
  <c r="L2" i="1" l="1"/>
  <c r="H83" i="1"/>
  <c r="H82" i="1"/>
  <c r="H81" i="1"/>
  <c r="H80" i="1"/>
  <c r="E83" i="1"/>
  <c r="E82" i="1"/>
  <c r="E81" i="1"/>
  <c r="E80" i="1"/>
  <c r="I82" i="1"/>
  <c r="F82" i="1"/>
  <c r="I80" i="1"/>
  <c r="F80" i="1"/>
  <c r="H67" i="1"/>
  <c r="E67" i="1"/>
  <c r="I66" i="1"/>
  <c r="J66" i="1" s="1"/>
  <c r="H66" i="1"/>
  <c r="F66" i="1"/>
  <c r="E66" i="1"/>
  <c r="H65" i="1"/>
  <c r="E65" i="1"/>
  <c r="I64" i="1"/>
  <c r="J64" i="1" s="1"/>
  <c r="H64" i="1"/>
  <c r="F64" i="1"/>
  <c r="E64" i="1"/>
  <c r="H63" i="1"/>
  <c r="E63" i="1"/>
  <c r="I62" i="1"/>
  <c r="J62" i="1" s="1"/>
  <c r="H62" i="1"/>
  <c r="F62" i="1"/>
  <c r="E62" i="1"/>
  <c r="H61" i="1"/>
  <c r="E61" i="1"/>
  <c r="I60" i="1"/>
  <c r="J60" i="1" s="1"/>
  <c r="H60" i="1"/>
  <c r="F60" i="1"/>
  <c r="E60" i="1"/>
  <c r="K62" i="1" l="1"/>
  <c r="K66" i="1"/>
  <c r="K82" i="1"/>
  <c r="K64" i="1"/>
  <c r="K80" i="1"/>
  <c r="K60" i="1"/>
  <c r="M60" i="1" l="1"/>
  <c r="M80" i="1"/>
  <c r="L60" i="1"/>
  <c r="L80" i="1"/>
</calcChain>
</file>

<file path=xl/sharedStrings.xml><?xml version="1.0" encoding="utf-8"?>
<sst xmlns="http://schemas.openxmlformats.org/spreadsheetml/2006/main" count="139" uniqueCount="41">
  <si>
    <t>Genotype</t>
  </si>
  <si>
    <t xml:space="preserve">Culture </t>
  </si>
  <si>
    <t>Plate</t>
  </si>
  <si>
    <t xml:space="preserve">CFU (YPAD) </t>
  </si>
  <si>
    <t>% white</t>
  </si>
  <si>
    <t>Average CFU (YPAD)</t>
  </si>
  <si>
    <t>CFU (YPA + Gal)</t>
  </si>
  <si>
    <t>% red</t>
  </si>
  <si>
    <t>Average CFU (YPA + Gal)</t>
  </si>
  <si>
    <t>Adjusted CFU (YPA + Gal)</t>
  </si>
  <si>
    <t xml:space="preserve">Survival frequency </t>
  </si>
  <si>
    <t>Average survival frequency</t>
  </si>
  <si>
    <t>ST DEV</t>
  </si>
  <si>
    <t>Inter WT</t>
  </si>
  <si>
    <t>Inter DDC2-RAD53</t>
  </si>
  <si>
    <t>Genotypes compared</t>
  </si>
  <si>
    <t>p-value</t>
  </si>
  <si>
    <t>Indicator</t>
  </si>
  <si>
    <t>****</t>
  </si>
  <si>
    <t>ns</t>
  </si>
  <si>
    <t>**</t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</si>
  <si>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</si>
  <si>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DDC2-RAD53</t>
    </r>
  </si>
  <si>
    <t>***</t>
  </si>
  <si>
    <r>
      <t xml:space="preserve">Inter </t>
    </r>
    <r>
      <rPr>
        <i/>
        <sz val="12"/>
        <color theme="1"/>
        <rFont val="Calibri"/>
        <family val="2"/>
        <scheme val="minor"/>
      </rPr>
      <t>rad24</t>
    </r>
  </si>
  <si>
    <r>
      <t xml:space="preserve">Inter </t>
    </r>
    <r>
      <rPr>
        <i/>
        <sz val="12"/>
        <color theme="1"/>
        <rFont val="Calibri"/>
        <family val="2"/>
        <scheme val="minor"/>
      </rPr>
      <t>rad24 exo1 sgs1</t>
    </r>
  </si>
  <si>
    <r>
      <t xml:space="preserve">Inter </t>
    </r>
    <r>
      <rPr>
        <i/>
        <sz val="12"/>
        <color theme="1"/>
        <rFont val="Calibri"/>
        <family val="2"/>
        <scheme val="minor"/>
      </rPr>
      <t>rad24</t>
    </r>
    <r>
      <rPr>
        <sz val="12"/>
        <color theme="1"/>
        <rFont val="Calibri"/>
        <family val="2"/>
        <scheme val="minor"/>
      </rPr>
      <t xml:space="preserve"> DDC2-RAD53</t>
    </r>
  </si>
  <si>
    <r>
      <t>Inter</t>
    </r>
    <r>
      <rPr>
        <i/>
        <sz val="12"/>
        <color theme="1"/>
        <rFont val="Calibri"/>
        <family val="2"/>
        <scheme val="minor"/>
      </rPr>
      <t xml:space="preserve"> exo1 sgs1 rad24</t>
    </r>
    <r>
      <rPr>
        <sz val="12"/>
        <color theme="1"/>
        <rFont val="Calibri"/>
        <family val="2"/>
        <scheme val="minor"/>
      </rPr>
      <t xml:space="preserve"> DDC2-RAD53</t>
    </r>
  </si>
  <si>
    <t>WT-rad24</t>
  </si>
  <si>
    <t>WT-exo1 sgs1</t>
  </si>
  <si>
    <t>WT-rad24 exo1 sgs1</t>
  </si>
  <si>
    <t>WT - DDC2-RAD53</t>
  </si>
  <si>
    <t>rad24 - rad24 DDC2-RAD53</t>
  </si>
  <si>
    <t>exo1 sgs1 - exo1 sgs1 DDC2-RAD53</t>
  </si>
  <si>
    <t>exo1 sgs1 rad24 - exo1 sgs1 rad24 DDC2-RAD53</t>
  </si>
  <si>
    <t>exo1 sgs1 - exo1 sgs1 rad24</t>
  </si>
  <si>
    <t>DDC2-RAD53 - rad24 DDC2-RAD53</t>
  </si>
  <si>
    <t>DDC2-RAD53 - exo1 sgs1 DDC2-RAD53</t>
  </si>
  <si>
    <t>DDC2-RAD53 - exo1 sgs1 rad24 DDC2-RAD53</t>
  </si>
  <si>
    <t>exo1 sgs1 DDC2-RAD53 - exo1 sgs1 rad24 DDC2-RAD53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</si>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</sst>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11" fontId="0" fillId="0" borderId="1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5" xfId="0" applyFill="1" applyBorder="1"/>
    <xf numFmtId="0" fontId="0" fillId="0" borderId="7" xfId="0" applyFill="1" applyBorder="1"/>
    <xf numFmtId="11" fontId="0" fillId="0" borderId="8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FD6C-5A3B-9F44-A7DD-BAC8275DAEFF}">
  <dimension ref="A1:AF118"/>
  <sheetViews>
    <sheetView tabSelected="1" zoomScale="70" zoomScaleNormal="70" workbookViewId="0">
      <selection activeCell="F111" sqref="F111"/>
    </sheetView>
  </sheetViews>
  <sheetFormatPr baseColWidth="10" defaultRowHeight="16" x14ac:dyDescent="0.2"/>
  <cols>
    <col min="1" max="1" width="47" bestFit="1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</row>
    <row r="2" spans="1:13" x14ac:dyDescent="0.2">
      <c r="A2" s="8" t="s">
        <v>13</v>
      </c>
      <c r="B2" s="9">
        <v>1</v>
      </c>
      <c r="C2" s="3">
        <v>1</v>
      </c>
      <c r="D2" s="3">
        <v>369</v>
      </c>
      <c r="E2" s="3">
        <f>4/D2*100</f>
        <v>1.084010840108401</v>
      </c>
      <c r="F2" s="10">
        <f>AVERAGE(D2:D3)</f>
        <v>376</v>
      </c>
      <c r="G2" s="3">
        <v>310</v>
      </c>
      <c r="H2" s="3">
        <f>18/G2*100</f>
        <v>5.806451612903226</v>
      </c>
      <c r="I2" s="10">
        <f>AVERAGE(G2:G3)</f>
        <v>327.5</v>
      </c>
      <c r="J2" s="10">
        <f>I2</f>
        <v>327.5</v>
      </c>
      <c r="K2" s="10">
        <f>J2/F2</f>
        <v>0.87101063829787229</v>
      </c>
      <c r="L2" s="8">
        <f>AVERAGE(K2:K13)</f>
        <v>0.9057194260829502</v>
      </c>
      <c r="M2" s="8">
        <f>STDEV(K2:K13)</f>
        <v>7.8674597006553715E-2</v>
      </c>
    </row>
    <row r="3" spans="1:13" x14ac:dyDescent="0.2">
      <c r="A3" s="8"/>
      <c r="B3" s="9"/>
      <c r="C3" s="3">
        <v>2</v>
      </c>
      <c r="D3" s="3">
        <v>383</v>
      </c>
      <c r="E3" s="3">
        <f>11/D3*100</f>
        <v>2.8720626631853787</v>
      </c>
      <c r="F3" s="10"/>
      <c r="G3" s="3">
        <v>345</v>
      </c>
      <c r="H3" s="3">
        <f>20/G3*100</f>
        <v>5.7971014492753623</v>
      </c>
      <c r="I3" s="10"/>
      <c r="J3" s="10"/>
      <c r="K3" s="10"/>
      <c r="L3" s="8"/>
      <c r="M3" s="8"/>
    </row>
    <row r="4" spans="1:13" x14ac:dyDescent="0.2">
      <c r="A4" s="8"/>
      <c r="B4" s="9">
        <v>2</v>
      </c>
      <c r="C4" s="3">
        <v>1</v>
      </c>
      <c r="D4" s="3">
        <v>138</v>
      </c>
      <c r="E4" s="3">
        <f>5/D4*100</f>
        <v>3.6231884057971016</v>
      </c>
      <c r="F4" s="10">
        <f>AVERAGE(D4:D5)</f>
        <v>144.5</v>
      </c>
      <c r="G4" s="3">
        <v>120</v>
      </c>
      <c r="H4" s="3">
        <f>5/G4*100</f>
        <v>4.1666666666666661</v>
      </c>
      <c r="I4" s="10">
        <f>AVERAGE(G4:G5)</f>
        <v>131</v>
      </c>
      <c r="J4" s="10">
        <f>I4</f>
        <v>131</v>
      </c>
      <c r="K4" s="10">
        <f>J4/F4</f>
        <v>0.90657439446366783</v>
      </c>
      <c r="L4" s="8"/>
      <c r="M4" s="8"/>
    </row>
    <row r="5" spans="1:13" x14ac:dyDescent="0.2">
      <c r="A5" s="8"/>
      <c r="B5" s="9"/>
      <c r="C5" s="3">
        <v>2</v>
      </c>
      <c r="D5" s="3">
        <v>151</v>
      </c>
      <c r="E5" s="3">
        <f>3/D5*100</f>
        <v>1.9867549668874174</v>
      </c>
      <c r="F5" s="10"/>
      <c r="G5" s="3">
        <v>142</v>
      </c>
      <c r="H5" s="3">
        <f>5/G5*100</f>
        <v>3.5211267605633805</v>
      </c>
      <c r="I5" s="10"/>
      <c r="J5" s="10"/>
      <c r="K5" s="10"/>
      <c r="L5" s="8"/>
      <c r="M5" s="8"/>
    </row>
    <row r="6" spans="1:13" x14ac:dyDescent="0.2">
      <c r="A6" s="8"/>
      <c r="B6" s="9">
        <v>3</v>
      </c>
      <c r="C6" s="3">
        <v>1</v>
      </c>
      <c r="D6" s="3">
        <v>197</v>
      </c>
      <c r="E6" s="3">
        <f>2/D6*100</f>
        <v>1.015228426395939</v>
      </c>
      <c r="F6" s="10">
        <f>AVERAGE(D6:D7)</f>
        <v>186</v>
      </c>
      <c r="G6" s="3">
        <v>157</v>
      </c>
      <c r="H6" s="3">
        <f>3/G6*100</f>
        <v>1.910828025477707</v>
      </c>
      <c r="I6" s="10">
        <f>AVERAGE(G6:G7)</f>
        <v>173.5</v>
      </c>
      <c r="J6" s="10">
        <f>I6</f>
        <v>173.5</v>
      </c>
      <c r="K6" s="10">
        <f>J6/F6</f>
        <v>0.93279569892473113</v>
      </c>
      <c r="L6" s="8"/>
      <c r="M6" s="8"/>
    </row>
    <row r="7" spans="1:13" x14ac:dyDescent="0.2">
      <c r="A7" s="8"/>
      <c r="B7" s="9"/>
      <c r="C7" s="3">
        <v>2</v>
      </c>
      <c r="D7" s="3">
        <v>175</v>
      </c>
      <c r="E7" s="3">
        <f>11/D7*100</f>
        <v>6.2857142857142865</v>
      </c>
      <c r="F7" s="10"/>
      <c r="G7" s="3">
        <v>190</v>
      </c>
      <c r="H7" s="3">
        <f>9/G7*100</f>
        <v>4.7368421052631584</v>
      </c>
      <c r="I7" s="10"/>
      <c r="J7" s="10"/>
      <c r="K7" s="10"/>
      <c r="L7" s="8"/>
      <c r="M7" s="8"/>
    </row>
    <row r="8" spans="1:13" x14ac:dyDescent="0.2">
      <c r="A8" s="8"/>
      <c r="B8" s="9">
        <v>4</v>
      </c>
      <c r="C8" s="3">
        <v>1</v>
      </c>
      <c r="D8" s="3">
        <v>141</v>
      </c>
      <c r="E8" s="3">
        <f>6/D8*100</f>
        <v>4.2553191489361701</v>
      </c>
      <c r="F8" s="10">
        <f>AVERAGE(D8:D9)</f>
        <v>129.5</v>
      </c>
      <c r="G8" s="3">
        <v>97</v>
      </c>
      <c r="H8" s="3">
        <f>2/G8*100</f>
        <v>2.0618556701030926</v>
      </c>
      <c r="I8" s="10">
        <f>AVERAGE(G8:G9)</f>
        <v>102.5</v>
      </c>
      <c r="J8" s="10">
        <f>I8</f>
        <v>102.5</v>
      </c>
      <c r="K8" s="10">
        <f>J8/F8</f>
        <v>0.79150579150579148</v>
      </c>
      <c r="L8" s="8"/>
      <c r="M8" s="8"/>
    </row>
    <row r="9" spans="1:13" x14ac:dyDescent="0.2">
      <c r="A9" s="8"/>
      <c r="B9" s="9"/>
      <c r="C9" s="3">
        <v>2</v>
      </c>
      <c r="D9" s="3">
        <v>118</v>
      </c>
      <c r="E9" s="3">
        <f>6/D9*100</f>
        <v>5.0847457627118651</v>
      </c>
      <c r="F9" s="10"/>
      <c r="G9" s="3">
        <v>108</v>
      </c>
      <c r="H9" s="3">
        <f>5/G9*100</f>
        <v>4.6296296296296298</v>
      </c>
      <c r="I9" s="10"/>
      <c r="J9" s="10"/>
      <c r="K9" s="10"/>
      <c r="L9" s="8"/>
      <c r="M9" s="8"/>
    </row>
    <row r="10" spans="1:13" x14ac:dyDescent="0.2">
      <c r="A10" s="8"/>
      <c r="B10" s="9">
        <v>5</v>
      </c>
      <c r="C10" s="3">
        <v>1</v>
      </c>
      <c r="D10" s="3">
        <v>322</v>
      </c>
      <c r="E10" s="3">
        <f>5/D10*100</f>
        <v>1.5527950310559007</v>
      </c>
      <c r="F10" s="10">
        <f>AVERAGE(D10:D11)</f>
        <v>321.5</v>
      </c>
      <c r="G10" s="3">
        <v>312</v>
      </c>
      <c r="H10" s="3">
        <f>8/G10*100</f>
        <v>2.5641025641025639</v>
      </c>
      <c r="I10" s="10">
        <f>AVERAGE(G10:G11)</f>
        <v>289.5</v>
      </c>
      <c r="J10" s="10">
        <f>I10</f>
        <v>289.5</v>
      </c>
      <c r="K10" s="10">
        <f>J10/F10</f>
        <v>0.90046656298600314</v>
      </c>
      <c r="L10" s="8"/>
      <c r="M10" s="8"/>
    </row>
    <row r="11" spans="1:13" x14ac:dyDescent="0.2">
      <c r="A11" s="8"/>
      <c r="B11" s="9"/>
      <c r="C11" s="3">
        <v>2</v>
      </c>
      <c r="D11" s="3">
        <v>321</v>
      </c>
      <c r="E11" s="3">
        <f>6/D11*100</f>
        <v>1.8691588785046727</v>
      </c>
      <c r="F11" s="10"/>
      <c r="G11" s="3">
        <v>267</v>
      </c>
      <c r="H11" s="3">
        <f>9/G11*100</f>
        <v>3.3707865168539324</v>
      </c>
      <c r="I11" s="10"/>
      <c r="J11" s="10"/>
      <c r="K11" s="10"/>
      <c r="L11" s="8"/>
      <c r="M11" s="8"/>
    </row>
    <row r="12" spans="1:13" x14ac:dyDescent="0.2">
      <c r="A12" s="8"/>
      <c r="B12" s="9">
        <v>6</v>
      </c>
      <c r="C12" s="3">
        <v>1</v>
      </c>
      <c r="D12" s="3">
        <v>238</v>
      </c>
      <c r="E12" s="3">
        <f>2/D12*100</f>
        <v>0.84033613445378152</v>
      </c>
      <c r="F12" s="10">
        <f>AVERAGE(D12:D13)</f>
        <v>219</v>
      </c>
      <c r="G12" s="3">
        <v>222</v>
      </c>
      <c r="H12" s="3">
        <f>8/G12*100</f>
        <v>3.6036036036036037</v>
      </c>
      <c r="I12" s="10">
        <f>AVERAGE(G12:G13)</f>
        <v>226</v>
      </c>
      <c r="J12" s="10">
        <f>I12</f>
        <v>226</v>
      </c>
      <c r="K12" s="10">
        <f>J12/F12</f>
        <v>1.0319634703196348</v>
      </c>
      <c r="L12" s="8"/>
      <c r="M12" s="8"/>
    </row>
    <row r="13" spans="1:13" x14ac:dyDescent="0.2">
      <c r="A13" s="8"/>
      <c r="B13" s="9"/>
      <c r="C13" s="3">
        <v>2</v>
      </c>
      <c r="D13" s="3">
        <v>200</v>
      </c>
      <c r="E13" s="3">
        <f>5/D13*100</f>
        <v>2.5</v>
      </c>
      <c r="F13" s="10"/>
      <c r="G13" s="3">
        <v>230</v>
      </c>
      <c r="H13" s="3">
        <f>8/G13*100</f>
        <v>3.4782608695652173</v>
      </c>
      <c r="I13" s="10"/>
      <c r="J13" s="10"/>
      <c r="K13" s="10"/>
      <c r="L13" s="8"/>
      <c r="M13" s="8"/>
    </row>
    <row r="17" spans="1:13" x14ac:dyDescent="0.2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2" t="s">
        <v>11</v>
      </c>
      <c r="M17" s="2" t="s">
        <v>12</v>
      </c>
    </row>
    <row r="18" spans="1:13" x14ac:dyDescent="0.2">
      <c r="A18" s="8" t="s">
        <v>24</v>
      </c>
      <c r="B18" s="9">
        <v>1</v>
      </c>
      <c r="C18" s="3">
        <v>1</v>
      </c>
      <c r="D18" s="3">
        <v>153</v>
      </c>
      <c r="E18" s="3">
        <f>5/D18*100</f>
        <v>3.2679738562091507</v>
      </c>
      <c r="F18" s="10">
        <f>AVERAGE(D18:D19)</f>
        <v>167.5</v>
      </c>
      <c r="G18" s="3">
        <v>74</v>
      </c>
      <c r="H18" s="3">
        <f>4/G18*100</f>
        <v>5.4054054054054053</v>
      </c>
      <c r="I18" s="10">
        <f>AVERAGE(G18:G19)</f>
        <v>66.5</v>
      </c>
      <c r="J18" s="10">
        <f>I18</f>
        <v>66.5</v>
      </c>
      <c r="K18" s="10">
        <f>J18/F18</f>
        <v>0.39701492537313432</v>
      </c>
      <c r="L18" s="8">
        <f>AVERAGE(K18:K24)</f>
        <v>0.39918532466026774</v>
      </c>
      <c r="M18" s="8">
        <f>STDEV(K18:K24)</f>
        <v>7.2138234761091824E-2</v>
      </c>
    </row>
    <row r="19" spans="1:13" x14ac:dyDescent="0.2">
      <c r="A19" s="8"/>
      <c r="B19" s="9"/>
      <c r="C19" s="3">
        <v>2</v>
      </c>
      <c r="D19" s="3">
        <v>182</v>
      </c>
      <c r="E19" s="3">
        <f>1/D19*100</f>
        <v>0.5494505494505495</v>
      </c>
      <c r="F19" s="10"/>
      <c r="G19" s="3">
        <v>59</v>
      </c>
      <c r="H19" s="3">
        <f>0/G19*100</f>
        <v>0</v>
      </c>
      <c r="I19" s="10"/>
      <c r="J19" s="10"/>
      <c r="K19" s="10"/>
      <c r="L19" s="8"/>
      <c r="M19" s="8"/>
    </row>
    <row r="20" spans="1:13" x14ac:dyDescent="0.2">
      <c r="A20" s="8"/>
      <c r="B20" s="9">
        <v>2</v>
      </c>
      <c r="C20" s="3">
        <v>1</v>
      </c>
      <c r="D20" s="3">
        <v>138</v>
      </c>
      <c r="E20" s="3">
        <f>4/D20*100</f>
        <v>2.8985507246376812</v>
      </c>
      <c r="F20" s="10">
        <f>AVERAGE(D20:D21)</f>
        <v>118</v>
      </c>
      <c r="G20" s="3">
        <v>56</v>
      </c>
      <c r="H20" s="3">
        <f>1/G20*100</f>
        <v>1.7857142857142856</v>
      </c>
      <c r="I20" s="10">
        <f>AVERAGE(G20:G21)</f>
        <v>52.5</v>
      </c>
      <c r="J20" s="10">
        <f>I20</f>
        <v>52.5</v>
      </c>
      <c r="K20" s="10">
        <f>J20/F20</f>
        <v>0.44491525423728812</v>
      </c>
      <c r="L20" s="8"/>
      <c r="M20" s="8"/>
    </row>
    <row r="21" spans="1:13" x14ac:dyDescent="0.2">
      <c r="A21" s="8"/>
      <c r="B21" s="9"/>
      <c r="C21" s="3">
        <v>2</v>
      </c>
      <c r="D21" s="3">
        <v>98</v>
      </c>
      <c r="E21" s="3">
        <f>4/D21*100</f>
        <v>4.0816326530612246</v>
      </c>
      <c r="F21" s="10"/>
      <c r="G21" s="3">
        <v>49</v>
      </c>
      <c r="H21" s="3">
        <f>4/G21*100</f>
        <v>8.1632653061224492</v>
      </c>
      <c r="I21" s="10"/>
      <c r="J21" s="10"/>
      <c r="K21" s="10"/>
      <c r="L21" s="8"/>
      <c r="M21" s="8"/>
    </row>
    <row r="22" spans="1:13" x14ac:dyDescent="0.2">
      <c r="A22" s="8"/>
      <c r="B22" s="9">
        <v>3</v>
      </c>
      <c r="C22" s="3">
        <v>1</v>
      </c>
      <c r="D22" s="3">
        <v>84</v>
      </c>
      <c r="E22" s="3">
        <f>2/D22*100</f>
        <v>2.3809523809523809</v>
      </c>
      <c r="F22" s="10">
        <f>AVERAGE(D22:D23)</f>
        <v>80.5</v>
      </c>
      <c r="G22" s="3">
        <v>28</v>
      </c>
      <c r="H22" s="3">
        <f>2/G22*100</f>
        <v>7.1428571428571423</v>
      </c>
      <c r="I22" s="10">
        <f>AVERAGE(G22:G23)</f>
        <v>24</v>
      </c>
      <c r="J22" s="10">
        <f>I22</f>
        <v>24</v>
      </c>
      <c r="K22" s="10">
        <f>J22/F22</f>
        <v>0.29813664596273293</v>
      </c>
      <c r="L22" s="8"/>
      <c r="M22" s="8"/>
    </row>
    <row r="23" spans="1:13" x14ac:dyDescent="0.2">
      <c r="A23" s="8"/>
      <c r="B23" s="9"/>
      <c r="C23" s="3">
        <v>2</v>
      </c>
      <c r="D23" s="3">
        <v>77</v>
      </c>
      <c r="E23" s="3">
        <f>4/D23*100</f>
        <v>5.1948051948051948</v>
      </c>
      <c r="F23" s="10"/>
      <c r="G23" s="3">
        <v>20</v>
      </c>
      <c r="H23" s="3">
        <f>1/G23*100</f>
        <v>5</v>
      </c>
      <c r="I23" s="10"/>
      <c r="J23" s="10"/>
      <c r="K23" s="10"/>
      <c r="L23" s="8"/>
      <c r="M23" s="8"/>
    </row>
    <row r="24" spans="1:13" x14ac:dyDescent="0.2">
      <c r="A24" s="8"/>
      <c r="B24" s="9">
        <v>4</v>
      </c>
      <c r="C24" s="3">
        <v>1</v>
      </c>
      <c r="D24" s="3">
        <v>218</v>
      </c>
      <c r="E24" s="3">
        <f>7/D24*100</f>
        <v>3.2110091743119269</v>
      </c>
      <c r="F24" s="10">
        <f>AVERAGE(D24:D25)</f>
        <v>213.5</v>
      </c>
      <c r="G24" s="3">
        <v>102</v>
      </c>
      <c r="H24" s="3">
        <f>4/G24*100</f>
        <v>3.9215686274509802</v>
      </c>
      <c r="I24" s="10">
        <f>AVERAGE(G24:G25)</f>
        <v>97.5</v>
      </c>
      <c r="J24" s="10">
        <f>I24</f>
        <v>97.5</v>
      </c>
      <c r="K24" s="10">
        <f>J24/F24</f>
        <v>0.4566744730679157</v>
      </c>
      <c r="L24" s="8"/>
      <c r="M24" s="8"/>
    </row>
    <row r="25" spans="1:13" x14ac:dyDescent="0.2">
      <c r="A25" s="8"/>
      <c r="B25" s="9"/>
      <c r="C25" s="3">
        <v>2</v>
      </c>
      <c r="D25" s="3">
        <v>209</v>
      </c>
      <c r="E25" s="3">
        <f>4/D25*100</f>
        <v>1.9138755980861244</v>
      </c>
      <c r="F25" s="10"/>
      <c r="G25" s="3">
        <v>93</v>
      </c>
      <c r="H25" s="3">
        <f>6/G25*100</f>
        <v>6.4516129032258061</v>
      </c>
      <c r="I25" s="10"/>
      <c r="J25" s="10"/>
      <c r="K25" s="10"/>
      <c r="L25" s="8"/>
      <c r="M25" s="8"/>
    </row>
    <row r="29" spans="1:13" x14ac:dyDescent="0.2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 t="s">
        <v>7</v>
      </c>
      <c r="I29" s="1" t="s">
        <v>8</v>
      </c>
      <c r="J29" s="1" t="s">
        <v>9</v>
      </c>
      <c r="K29" s="1" t="s">
        <v>10</v>
      </c>
      <c r="L29" s="2" t="s">
        <v>11</v>
      </c>
      <c r="M29" s="2" t="s">
        <v>12</v>
      </c>
    </row>
    <row r="30" spans="1:13" x14ac:dyDescent="0.2">
      <c r="A30" s="8" t="s">
        <v>21</v>
      </c>
      <c r="B30" s="9">
        <v>1</v>
      </c>
      <c r="C30" s="3">
        <v>1</v>
      </c>
      <c r="D30" s="3">
        <v>137</v>
      </c>
      <c r="E30" s="3">
        <f t="shared" ref="E30:E35" si="0">0/D30*100</f>
        <v>0</v>
      </c>
      <c r="F30" s="10">
        <f>AVERAGE(D30:D31)</f>
        <v>116</v>
      </c>
      <c r="G30" s="3">
        <v>107</v>
      </c>
      <c r="H30" s="3">
        <f>0/G30*100</f>
        <v>0</v>
      </c>
      <c r="I30" s="10">
        <f>AVERAGE(G30:G31)</f>
        <v>95</v>
      </c>
      <c r="J30" s="10">
        <f>I30/10</f>
        <v>9.5</v>
      </c>
      <c r="K30" s="10">
        <f>J30/F30</f>
        <v>8.1896551724137928E-2</v>
      </c>
      <c r="L30" s="8">
        <f>AVERAGE(K30:K43)</f>
        <v>7.7787095534961104E-2</v>
      </c>
      <c r="M30" s="8">
        <f>STDEV(K30:K43)</f>
        <v>2.5245016934982701E-2</v>
      </c>
    </row>
    <row r="31" spans="1:13" x14ac:dyDescent="0.2">
      <c r="A31" s="8"/>
      <c r="B31" s="9"/>
      <c r="C31" s="3">
        <v>2</v>
      </c>
      <c r="D31" s="3">
        <v>95</v>
      </c>
      <c r="E31" s="3">
        <f t="shared" si="0"/>
        <v>0</v>
      </c>
      <c r="F31" s="10"/>
      <c r="G31" s="3">
        <v>83</v>
      </c>
      <c r="H31" s="3">
        <f>0/G31*100</f>
        <v>0</v>
      </c>
      <c r="I31" s="10"/>
      <c r="J31" s="10"/>
      <c r="K31" s="10"/>
      <c r="L31" s="8"/>
      <c r="M31" s="8"/>
    </row>
    <row r="32" spans="1:13" x14ac:dyDescent="0.2">
      <c r="A32" s="8"/>
      <c r="B32" s="9">
        <v>2</v>
      </c>
      <c r="C32" s="3">
        <v>1</v>
      </c>
      <c r="D32" s="3">
        <v>566</v>
      </c>
      <c r="E32" s="3">
        <f t="shared" si="0"/>
        <v>0</v>
      </c>
      <c r="F32" s="10">
        <f>AVERAGE(D32:D33)</f>
        <v>572.5</v>
      </c>
      <c r="G32" s="3">
        <v>304</v>
      </c>
      <c r="H32" s="3">
        <f>23/G32*100</f>
        <v>7.5657894736842106</v>
      </c>
      <c r="I32" s="10">
        <f>AVERAGE(G32:G33)</f>
        <v>334.5</v>
      </c>
      <c r="J32" s="10">
        <f>I32/10</f>
        <v>33.450000000000003</v>
      </c>
      <c r="K32" s="10">
        <f>J32/F32</f>
        <v>5.8427947598253281E-2</v>
      </c>
      <c r="L32" s="8"/>
      <c r="M32" s="8"/>
    </row>
    <row r="33" spans="1:13" x14ac:dyDescent="0.2">
      <c r="A33" s="8"/>
      <c r="B33" s="9"/>
      <c r="C33" s="3">
        <v>2</v>
      </c>
      <c r="D33" s="3">
        <v>579</v>
      </c>
      <c r="E33" s="3">
        <f t="shared" si="0"/>
        <v>0</v>
      </c>
      <c r="F33" s="10"/>
      <c r="G33" s="3">
        <v>365</v>
      </c>
      <c r="H33" s="3">
        <f>18/G33*100</f>
        <v>4.9315068493150687</v>
      </c>
      <c r="I33" s="10"/>
      <c r="J33" s="10"/>
      <c r="K33" s="10"/>
      <c r="L33" s="8"/>
      <c r="M33" s="8"/>
    </row>
    <row r="34" spans="1:13" x14ac:dyDescent="0.2">
      <c r="A34" s="8"/>
      <c r="B34" s="9">
        <v>3</v>
      </c>
      <c r="C34" s="3">
        <v>1</v>
      </c>
      <c r="D34" s="3">
        <v>484</v>
      </c>
      <c r="E34" s="3">
        <f t="shared" si="0"/>
        <v>0</v>
      </c>
      <c r="F34" s="10">
        <f>AVERAGE(D34:D35)</f>
        <v>479.5</v>
      </c>
      <c r="G34" s="3">
        <v>369</v>
      </c>
      <c r="H34" s="3">
        <f>8/G34*100</f>
        <v>2.168021680216802</v>
      </c>
      <c r="I34" s="10">
        <f>AVERAGE(G34:G35)</f>
        <v>414</v>
      </c>
      <c r="J34" s="10">
        <f>I34/10</f>
        <v>41.4</v>
      </c>
      <c r="K34" s="10">
        <f>J34/F34</f>
        <v>8.6339937434827943E-2</v>
      </c>
      <c r="L34" s="8"/>
      <c r="M34" s="8"/>
    </row>
    <row r="35" spans="1:13" x14ac:dyDescent="0.2">
      <c r="A35" s="8"/>
      <c r="B35" s="9"/>
      <c r="C35" s="3">
        <v>2</v>
      </c>
      <c r="D35" s="3">
        <v>475</v>
      </c>
      <c r="E35" s="3">
        <f t="shared" si="0"/>
        <v>0</v>
      </c>
      <c r="F35" s="10"/>
      <c r="G35" s="3">
        <v>459</v>
      </c>
      <c r="H35" s="3">
        <f>13/G35*100</f>
        <v>2.8322440087145968</v>
      </c>
      <c r="I35" s="10"/>
      <c r="J35" s="10"/>
      <c r="K35" s="10"/>
      <c r="L35" s="8"/>
      <c r="M35" s="8"/>
    </row>
    <row r="36" spans="1:13" x14ac:dyDescent="0.2">
      <c r="A36" s="8"/>
      <c r="B36" s="9">
        <v>4</v>
      </c>
      <c r="C36" s="3">
        <v>1</v>
      </c>
      <c r="D36" s="3">
        <v>134</v>
      </c>
      <c r="E36" s="3">
        <f>3/D36*100</f>
        <v>2.2388059701492535</v>
      </c>
      <c r="F36" s="10">
        <f>AVERAGE(D36:D37)</f>
        <v>131</v>
      </c>
      <c r="G36" s="3">
        <v>52</v>
      </c>
      <c r="H36" s="3">
        <f>0/G36*100</f>
        <v>0</v>
      </c>
      <c r="I36" s="10">
        <f>AVERAGE(G36:G37)</f>
        <v>65</v>
      </c>
      <c r="J36" s="10">
        <f>I36/10</f>
        <v>6.5</v>
      </c>
      <c r="K36" s="10">
        <f>J36/F36</f>
        <v>4.9618320610687022E-2</v>
      </c>
      <c r="L36" s="8"/>
      <c r="M36" s="8"/>
    </row>
    <row r="37" spans="1:13" x14ac:dyDescent="0.2">
      <c r="A37" s="8"/>
      <c r="B37" s="9"/>
      <c r="C37" s="3">
        <v>2</v>
      </c>
      <c r="D37" s="3">
        <v>128</v>
      </c>
      <c r="E37" s="3">
        <f>2/D37*100</f>
        <v>1.5625</v>
      </c>
      <c r="F37" s="10"/>
      <c r="G37" s="3">
        <v>78</v>
      </c>
      <c r="H37" s="3">
        <f>3/G37*100</f>
        <v>3.8461538461538463</v>
      </c>
      <c r="I37" s="10"/>
      <c r="J37" s="10"/>
      <c r="K37" s="10"/>
      <c r="L37" s="8"/>
      <c r="M37" s="8"/>
    </row>
    <row r="38" spans="1:13" x14ac:dyDescent="0.2">
      <c r="A38" s="8"/>
      <c r="B38" s="9">
        <v>5</v>
      </c>
      <c r="C38" s="3">
        <v>1</v>
      </c>
      <c r="D38" s="3">
        <v>160</v>
      </c>
      <c r="E38" s="3">
        <f>4/D38*100</f>
        <v>2.5</v>
      </c>
      <c r="F38" s="10">
        <f>AVERAGE(D38:D39)</f>
        <v>169.5</v>
      </c>
      <c r="G38" s="3">
        <v>79</v>
      </c>
      <c r="H38" s="3">
        <f>3/G38*100</f>
        <v>3.79746835443038</v>
      </c>
      <c r="I38" s="10">
        <f>AVERAGE(G38:G39)</f>
        <v>91</v>
      </c>
      <c r="J38" s="10">
        <f>I38/10</f>
        <v>9.1</v>
      </c>
      <c r="K38" s="10">
        <f>J38/F38</f>
        <v>5.3687315634218288E-2</v>
      </c>
      <c r="L38" s="8"/>
      <c r="M38" s="8"/>
    </row>
    <row r="39" spans="1:13" x14ac:dyDescent="0.2">
      <c r="A39" s="8"/>
      <c r="B39" s="9"/>
      <c r="C39" s="3">
        <v>2</v>
      </c>
      <c r="D39" s="3">
        <v>179</v>
      </c>
      <c r="E39" s="3">
        <f>5/D39*100</f>
        <v>2.7932960893854748</v>
      </c>
      <c r="F39" s="10"/>
      <c r="G39" s="3">
        <v>103</v>
      </c>
      <c r="H39" s="3">
        <f>8/G39*100</f>
        <v>7.7669902912621351</v>
      </c>
      <c r="I39" s="10"/>
      <c r="J39" s="10"/>
      <c r="K39" s="10"/>
      <c r="L39" s="8"/>
      <c r="M39" s="8"/>
    </row>
    <row r="40" spans="1:13" x14ac:dyDescent="0.2">
      <c r="A40" s="8"/>
      <c r="B40" s="9">
        <v>6</v>
      </c>
      <c r="C40" s="3">
        <v>1</v>
      </c>
      <c r="D40" s="3">
        <v>102</v>
      </c>
      <c r="E40" s="3">
        <v>0</v>
      </c>
      <c r="F40" s="10">
        <f>AVERAGE(D40:D41)</f>
        <v>104.5</v>
      </c>
      <c r="G40" s="3">
        <v>82</v>
      </c>
      <c r="H40" s="3">
        <f>1/G40*100</f>
        <v>1.2195121951219512</v>
      </c>
      <c r="I40" s="10">
        <f>AVERAGE(G40:G41)</f>
        <v>100.5</v>
      </c>
      <c r="J40" s="10">
        <f>I40/10</f>
        <v>10.050000000000001</v>
      </c>
      <c r="K40" s="10">
        <f>J40/F40</f>
        <v>9.6172248803827756E-2</v>
      </c>
      <c r="L40" s="8"/>
      <c r="M40" s="8"/>
    </row>
    <row r="41" spans="1:13" x14ac:dyDescent="0.2">
      <c r="A41" s="8"/>
      <c r="B41" s="9"/>
      <c r="C41" s="3">
        <v>2</v>
      </c>
      <c r="D41" s="3">
        <v>107</v>
      </c>
      <c r="E41" s="3">
        <v>0</v>
      </c>
      <c r="F41" s="10"/>
      <c r="G41" s="3">
        <v>119</v>
      </c>
      <c r="H41" s="3">
        <f>1/G41*100</f>
        <v>0.84033613445378152</v>
      </c>
      <c r="I41" s="10"/>
      <c r="J41" s="10"/>
      <c r="K41" s="10"/>
      <c r="L41" s="8"/>
      <c r="M41" s="8"/>
    </row>
    <row r="42" spans="1:13" x14ac:dyDescent="0.2">
      <c r="A42" s="8"/>
      <c r="B42" s="9">
        <v>7</v>
      </c>
      <c r="C42" s="3">
        <v>1</v>
      </c>
      <c r="D42" s="3">
        <v>40</v>
      </c>
      <c r="E42" s="3">
        <f>7/D42*100</f>
        <v>17.5</v>
      </c>
      <c r="F42" s="10">
        <f>AVERAGE(D42:D43)</f>
        <v>49</v>
      </c>
      <c r="G42" s="3">
        <v>61</v>
      </c>
      <c r="H42" s="3">
        <v>0</v>
      </c>
      <c r="I42" s="10">
        <f>AVERAGE(G42:G43)</f>
        <v>58</v>
      </c>
      <c r="J42" s="10">
        <f>I42/10</f>
        <v>5.8</v>
      </c>
      <c r="K42" s="10">
        <f>J42/F42</f>
        <v>0.1183673469387755</v>
      </c>
      <c r="L42" s="8"/>
      <c r="M42" s="8"/>
    </row>
    <row r="43" spans="1:13" x14ac:dyDescent="0.2">
      <c r="A43" s="8"/>
      <c r="B43" s="9"/>
      <c r="C43" s="3">
        <v>2</v>
      </c>
      <c r="D43" s="3">
        <v>58</v>
      </c>
      <c r="E43" s="3">
        <f>2/D43*100</f>
        <v>3.4482758620689653</v>
      </c>
      <c r="F43" s="10"/>
      <c r="G43" s="3">
        <v>55</v>
      </c>
      <c r="H43" s="3">
        <f>1/G43*100</f>
        <v>1.8181818181818181</v>
      </c>
      <c r="I43" s="10"/>
      <c r="J43" s="10"/>
      <c r="K43" s="10"/>
      <c r="L43" s="8"/>
      <c r="M43" s="8"/>
    </row>
    <row r="44" spans="1:13" x14ac:dyDescent="0.2">
      <c r="A44" s="5"/>
      <c r="B44" s="5"/>
      <c r="C44" s="6"/>
      <c r="D44" s="6"/>
      <c r="E44" s="6"/>
      <c r="F44" s="7"/>
      <c r="G44" s="6"/>
      <c r="H44" s="6"/>
      <c r="I44" s="7"/>
      <c r="J44" s="7"/>
      <c r="K44" s="7"/>
      <c r="L44" s="5"/>
      <c r="M44" s="5"/>
    </row>
    <row r="45" spans="1:13" x14ac:dyDescent="0.2">
      <c r="A45" s="5"/>
      <c r="B45" s="5"/>
      <c r="C45" s="6"/>
      <c r="D45" s="6"/>
      <c r="E45" s="6"/>
      <c r="F45" s="7"/>
      <c r="G45" s="6"/>
      <c r="H45" s="6"/>
      <c r="I45" s="7"/>
      <c r="J45" s="7"/>
      <c r="K45" s="7"/>
      <c r="L45" s="5"/>
      <c r="M45" s="5"/>
    </row>
    <row r="47" spans="1:13" x14ac:dyDescent="0.2">
      <c r="A47" s="1" t="s">
        <v>0</v>
      </c>
      <c r="B47" s="1" t="s">
        <v>1</v>
      </c>
      <c r="C47" s="1" t="s">
        <v>2</v>
      </c>
      <c r="D47" s="1" t="s">
        <v>3</v>
      </c>
      <c r="E47" s="1" t="s">
        <v>4</v>
      </c>
      <c r="F47" s="1" t="s">
        <v>5</v>
      </c>
      <c r="G47" s="1" t="s">
        <v>6</v>
      </c>
      <c r="H47" s="1" t="s">
        <v>7</v>
      </c>
      <c r="I47" s="1" t="s">
        <v>8</v>
      </c>
      <c r="J47" s="1" t="s">
        <v>9</v>
      </c>
      <c r="K47" s="1" t="s">
        <v>10</v>
      </c>
      <c r="L47" s="2" t="s">
        <v>11</v>
      </c>
      <c r="M47" s="2" t="s">
        <v>12</v>
      </c>
    </row>
    <row r="48" spans="1:13" x14ac:dyDescent="0.2">
      <c r="A48" s="8" t="s">
        <v>25</v>
      </c>
      <c r="B48" s="9">
        <v>1</v>
      </c>
      <c r="C48" s="3">
        <v>1</v>
      </c>
      <c r="D48" s="3">
        <v>98</v>
      </c>
      <c r="E48" s="3">
        <f>2/D48*100</f>
        <v>2.0408163265306123</v>
      </c>
      <c r="F48" s="10">
        <f>AVERAGE(D48:D49)</f>
        <v>95.5</v>
      </c>
      <c r="G48" s="3">
        <v>29</v>
      </c>
      <c r="H48" s="3">
        <f>0/G48*100</f>
        <v>0</v>
      </c>
      <c r="I48" s="10">
        <f>AVERAGE(G48:G49)</f>
        <v>27</v>
      </c>
      <c r="J48" s="10">
        <f>I48</f>
        <v>27</v>
      </c>
      <c r="K48" s="10">
        <f>J48/F48</f>
        <v>0.28272251308900526</v>
      </c>
      <c r="L48" s="8">
        <f>AVERAGE(K48:K54)</f>
        <v>0.29909256721050603</v>
      </c>
      <c r="M48" s="8">
        <f>STDEV(K48:K54)</f>
        <v>3.0324468912635225E-2</v>
      </c>
    </row>
    <row r="49" spans="1:13" x14ac:dyDescent="0.2">
      <c r="A49" s="8"/>
      <c r="B49" s="9"/>
      <c r="C49" s="3">
        <v>2</v>
      </c>
      <c r="D49" s="3">
        <v>93</v>
      </c>
      <c r="E49" s="3">
        <f>0/D49*100</f>
        <v>0</v>
      </c>
      <c r="F49" s="10"/>
      <c r="G49" s="3">
        <v>25</v>
      </c>
      <c r="H49" s="3">
        <f>0/G49*100</f>
        <v>0</v>
      </c>
      <c r="I49" s="10"/>
      <c r="J49" s="10"/>
      <c r="K49" s="10"/>
      <c r="L49" s="8"/>
      <c r="M49" s="8"/>
    </row>
    <row r="50" spans="1:13" x14ac:dyDescent="0.2">
      <c r="A50" s="8"/>
      <c r="B50" s="9">
        <v>2</v>
      </c>
      <c r="C50" s="3">
        <v>1</v>
      </c>
      <c r="D50" s="3">
        <v>70</v>
      </c>
      <c r="E50" s="3">
        <f>3/D50*100</f>
        <v>4.2857142857142856</v>
      </c>
      <c r="F50" s="10">
        <f>AVERAGE(D50:D51)</f>
        <v>71.5</v>
      </c>
      <c r="G50" s="3">
        <v>27</v>
      </c>
      <c r="H50" s="3">
        <f>0/G50*100</f>
        <v>0</v>
      </c>
      <c r="I50" s="10">
        <f>AVERAGE(G50:G51)</f>
        <v>24</v>
      </c>
      <c r="J50" s="10">
        <f>I50</f>
        <v>24</v>
      </c>
      <c r="K50" s="10">
        <f>J50/F50</f>
        <v>0.33566433566433568</v>
      </c>
      <c r="L50" s="8"/>
      <c r="M50" s="8"/>
    </row>
    <row r="51" spans="1:13" x14ac:dyDescent="0.2">
      <c r="A51" s="8"/>
      <c r="B51" s="9"/>
      <c r="C51" s="3">
        <v>2</v>
      </c>
      <c r="D51" s="3">
        <v>73</v>
      </c>
      <c r="E51" s="3">
        <f>0/D51*100</f>
        <v>0</v>
      </c>
      <c r="F51" s="10"/>
      <c r="G51" s="3">
        <v>21</v>
      </c>
      <c r="H51" s="3">
        <f>0/G51*100</f>
        <v>0</v>
      </c>
      <c r="I51" s="10"/>
      <c r="J51" s="10"/>
      <c r="K51" s="10"/>
      <c r="L51" s="8"/>
      <c r="M51" s="8"/>
    </row>
    <row r="52" spans="1:13" x14ac:dyDescent="0.2">
      <c r="A52" s="8"/>
      <c r="B52" s="9">
        <v>3</v>
      </c>
      <c r="C52" s="3">
        <v>1</v>
      </c>
      <c r="D52" s="3">
        <v>199</v>
      </c>
      <c r="E52" s="3">
        <f>1/D52*100</f>
        <v>0.50251256281407031</v>
      </c>
      <c r="F52" s="10">
        <f>AVERAGE(D52:D53)</f>
        <v>199.5</v>
      </c>
      <c r="G52" s="3">
        <v>64</v>
      </c>
      <c r="H52" s="3">
        <f>3/G52*100</f>
        <v>4.6875</v>
      </c>
      <c r="I52" s="10">
        <f>AVERAGE(G52:G53)</f>
        <v>62</v>
      </c>
      <c r="J52" s="10">
        <f>I52</f>
        <v>62</v>
      </c>
      <c r="K52" s="10">
        <f>J52/F52</f>
        <v>0.31077694235588971</v>
      </c>
      <c r="L52" s="8"/>
      <c r="M52" s="8"/>
    </row>
    <row r="53" spans="1:13" x14ac:dyDescent="0.2">
      <c r="A53" s="8"/>
      <c r="B53" s="9"/>
      <c r="C53" s="3">
        <v>2</v>
      </c>
      <c r="D53" s="3">
        <v>200</v>
      </c>
      <c r="E53" s="3">
        <f>2/D53*100</f>
        <v>1</v>
      </c>
      <c r="F53" s="10"/>
      <c r="G53" s="3">
        <v>60</v>
      </c>
      <c r="H53" s="3">
        <f>6/G53*100</f>
        <v>10</v>
      </c>
      <c r="I53" s="10"/>
      <c r="J53" s="10"/>
      <c r="K53" s="10"/>
      <c r="L53" s="8"/>
      <c r="M53" s="8"/>
    </row>
    <row r="54" spans="1:13" x14ac:dyDescent="0.2">
      <c r="A54" s="8"/>
      <c r="B54" s="9">
        <v>4</v>
      </c>
      <c r="C54" s="3">
        <v>1</v>
      </c>
      <c r="D54" s="3">
        <v>133</v>
      </c>
      <c r="E54" s="3">
        <f>5/D54*100</f>
        <v>3.7593984962406015</v>
      </c>
      <c r="F54" s="10">
        <f>AVERAGE(D54:D55)</f>
        <v>123.5</v>
      </c>
      <c r="G54" s="3">
        <v>35</v>
      </c>
      <c r="H54" s="3">
        <f>4/G54*100</f>
        <v>11.428571428571429</v>
      </c>
      <c r="I54" s="10">
        <f>AVERAGE(G54:G55)</f>
        <v>33</v>
      </c>
      <c r="J54" s="10">
        <f>I54</f>
        <v>33</v>
      </c>
      <c r="K54" s="10">
        <f>J54/F54</f>
        <v>0.26720647773279355</v>
      </c>
      <c r="L54" s="8"/>
      <c r="M54" s="8"/>
    </row>
    <row r="55" spans="1:13" x14ac:dyDescent="0.2">
      <c r="A55" s="8"/>
      <c r="B55" s="9"/>
      <c r="C55" s="3">
        <v>2</v>
      </c>
      <c r="D55" s="3">
        <v>114</v>
      </c>
      <c r="E55" s="3">
        <f>4/D55*100</f>
        <v>3.5087719298245612</v>
      </c>
      <c r="F55" s="10"/>
      <c r="G55" s="3">
        <v>31</v>
      </c>
      <c r="H55" s="3">
        <f>1/G55*100</f>
        <v>3.225806451612903</v>
      </c>
      <c r="I55" s="10"/>
      <c r="J55" s="10"/>
      <c r="K55" s="10"/>
      <c r="L55" s="8"/>
      <c r="M55" s="8"/>
    </row>
    <row r="59" spans="1:13" x14ac:dyDescent="0.2">
      <c r="A59" s="1" t="s">
        <v>0</v>
      </c>
      <c r="B59" s="1" t="s">
        <v>1</v>
      </c>
      <c r="C59" s="1" t="s">
        <v>2</v>
      </c>
      <c r="D59" s="1" t="s">
        <v>3</v>
      </c>
      <c r="E59" s="1" t="s">
        <v>4</v>
      </c>
      <c r="F59" s="1" t="s">
        <v>5</v>
      </c>
      <c r="G59" s="1" t="s">
        <v>6</v>
      </c>
      <c r="H59" s="1" t="s">
        <v>7</v>
      </c>
      <c r="I59" s="1" t="s">
        <v>8</v>
      </c>
      <c r="J59" s="1" t="s">
        <v>9</v>
      </c>
      <c r="K59" s="1" t="s">
        <v>10</v>
      </c>
      <c r="L59" s="2" t="s">
        <v>11</v>
      </c>
      <c r="M59" s="2" t="s">
        <v>12</v>
      </c>
    </row>
    <row r="60" spans="1:13" x14ac:dyDescent="0.2">
      <c r="A60" s="8" t="s">
        <v>14</v>
      </c>
      <c r="B60" s="9">
        <v>1</v>
      </c>
      <c r="C60" s="3">
        <v>1</v>
      </c>
      <c r="D60" s="3">
        <v>422</v>
      </c>
      <c r="E60" s="3">
        <f>1/D60*100</f>
        <v>0.23696682464454977</v>
      </c>
      <c r="F60" s="10">
        <f>AVERAGE(D60:D61)</f>
        <v>423</v>
      </c>
      <c r="G60" s="3">
        <v>378</v>
      </c>
      <c r="H60" s="3">
        <f>14/G60*100</f>
        <v>3.7037037037037033</v>
      </c>
      <c r="I60" s="10">
        <f>AVERAGE(G60:G61)</f>
        <v>367</v>
      </c>
      <c r="J60" s="10">
        <f>I60</f>
        <v>367</v>
      </c>
      <c r="K60" s="10">
        <f>J60/F60</f>
        <v>0.86761229314420807</v>
      </c>
      <c r="L60" s="8">
        <f>AVERAGE(K60:K66)</f>
        <v>0.88114437161456372</v>
      </c>
      <c r="M60" s="8">
        <f>STDEV(K60:K66)</f>
        <v>0.17447785453373396</v>
      </c>
    </row>
    <row r="61" spans="1:13" x14ac:dyDescent="0.2">
      <c r="A61" s="8"/>
      <c r="B61" s="9"/>
      <c r="C61" s="3">
        <v>2</v>
      </c>
      <c r="D61" s="3">
        <v>424</v>
      </c>
      <c r="E61" s="3">
        <f>10/D61*100</f>
        <v>2.358490566037736</v>
      </c>
      <c r="F61" s="10"/>
      <c r="G61" s="3">
        <v>356</v>
      </c>
      <c r="H61" s="3">
        <f>19/G61*100</f>
        <v>5.3370786516853927</v>
      </c>
      <c r="I61" s="10"/>
      <c r="J61" s="10"/>
      <c r="K61" s="10"/>
      <c r="L61" s="8"/>
      <c r="M61" s="8"/>
    </row>
    <row r="62" spans="1:13" x14ac:dyDescent="0.2">
      <c r="A62" s="8"/>
      <c r="B62" s="9">
        <v>2</v>
      </c>
      <c r="C62" s="3">
        <v>1</v>
      </c>
      <c r="D62" s="3">
        <v>359</v>
      </c>
      <c r="E62" s="3">
        <f>6/D62*100</f>
        <v>1.6713091922005572</v>
      </c>
      <c r="F62" s="10">
        <f>AVERAGE(D62:D63)</f>
        <v>364</v>
      </c>
      <c r="G62" s="3">
        <v>343</v>
      </c>
      <c r="H62" s="3">
        <f>9/G62*100</f>
        <v>2.6239067055393588</v>
      </c>
      <c r="I62" s="10">
        <f>AVERAGE(G62:G63)</f>
        <v>335.5</v>
      </c>
      <c r="J62" s="10">
        <f>I62</f>
        <v>335.5</v>
      </c>
      <c r="K62" s="10">
        <f>J62/F62</f>
        <v>0.92170329670329665</v>
      </c>
      <c r="L62" s="8"/>
      <c r="M62" s="8"/>
    </row>
    <row r="63" spans="1:13" x14ac:dyDescent="0.2">
      <c r="A63" s="8"/>
      <c r="B63" s="9"/>
      <c r="C63" s="3">
        <v>2</v>
      </c>
      <c r="D63" s="3">
        <v>369</v>
      </c>
      <c r="E63" s="3">
        <f>3/D63*100</f>
        <v>0.81300813008130091</v>
      </c>
      <c r="F63" s="10"/>
      <c r="G63" s="3">
        <v>328</v>
      </c>
      <c r="H63" s="3">
        <f>14/G63*100</f>
        <v>4.2682926829268295</v>
      </c>
      <c r="I63" s="10"/>
      <c r="J63" s="10"/>
      <c r="K63" s="10"/>
      <c r="L63" s="8"/>
      <c r="M63" s="8"/>
    </row>
    <row r="64" spans="1:13" x14ac:dyDescent="0.2">
      <c r="A64" s="8"/>
      <c r="B64" s="9">
        <v>3</v>
      </c>
      <c r="C64" s="3">
        <v>1</v>
      </c>
      <c r="D64" s="3">
        <v>133</v>
      </c>
      <c r="E64" s="3">
        <f>1/D64*100</f>
        <v>0.75187969924812026</v>
      </c>
      <c r="F64" s="10">
        <f>AVERAGE(D64:D65)</f>
        <v>127</v>
      </c>
      <c r="G64" s="3">
        <v>134</v>
      </c>
      <c r="H64" s="3">
        <f>4/G64*100</f>
        <v>2.9850746268656714</v>
      </c>
      <c r="I64" s="10">
        <f>AVERAGE(G64:G65)</f>
        <v>137</v>
      </c>
      <c r="J64" s="10">
        <f>I64</f>
        <v>137</v>
      </c>
      <c r="K64" s="10">
        <f>J64/F64</f>
        <v>1.078740157480315</v>
      </c>
      <c r="L64" s="8"/>
      <c r="M64" s="8"/>
    </row>
    <row r="65" spans="1:13" x14ac:dyDescent="0.2">
      <c r="A65" s="8"/>
      <c r="B65" s="9"/>
      <c r="C65" s="3">
        <v>2</v>
      </c>
      <c r="D65" s="3">
        <v>121</v>
      </c>
      <c r="E65" s="3">
        <f>1/D65*100</f>
        <v>0.82644628099173556</v>
      </c>
      <c r="F65" s="10"/>
      <c r="G65" s="3">
        <v>140</v>
      </c>
      <c r="H65" s="3">
        <f>4/G65*100</f>
        <v>2.8571428571428572</v>
      </c>
      <c r="I65" s="10"/>
      <c r="J65" s="10"/>
      <c r="K65" s="10"/>
      <c r="L65" s="8"/>
      <c r="M65" s="8"/>
    </row>
    <row r="66" spans="1:13" x14ac:dyDescent="0.2">
      <c r="A66" s="8"/>
      <c r="B66" s="9">
        <v>4</v>
      </c>
      <c r="C66" s="3">
        <v>1</v>
      </c>
      <c r="D66" s="3">
        <v>114</v>
      </c>
      <c r="E66" s="3">
        <f>0/D66*100</f>
        <v>0</v>
      </c>
      <c r="F66" s="10">
        <f>AVERAGE(D66:D67)</f>
        <v>115</v>
      </c>
      <c r="G66" s="3">
        <v>67</v>
      </c>
      <c r="H66" s="3">
        <f>3/G66*100</f>
        <v>4.4776119402985071</v>
      </c>
      <c r="I66" s="10">
        <f>AVERAGE(G66:G67)</f>
        <v>75.5</v>
      </c>
      <c r="J66" s="10">
        <f>I66</f>
        <v>75.5</v>
      </c>
      <c r="K66" s="10">
        <f>J66/F66</f>
        <v>0.65652173913043477</v>
      </c>
      <c r="L66" s="8"/>
      <c r="M66" s="8"/>
    </row>
    <row r="67" spans="1:13" x14ac:dyDescent="0.2">
      <c r="A67" s="8"/>
      <c r="B67" s="9"/>
      <c r="C67" s="3">
        <v>2</v>
      </c>
      <c r="D67" s="3">
        <v>116</v>
      </c>
      <c r="E67" s="3">
        <f>0/D67*100</f>
        <v>0</v>
      </c>
      <c r="F67" s="10"/>
      <c r="G67" s="3">
        <v>84</v>
      </c>
      <c r="H67" s="3">
        <f>3/G67*100</f>
        <v>3.5714285714285712</v>
      </c>
      <c r="I67" s="10"/>
      <c r="J67" s="10"/>
      <c r="K67" s="10"/>
      <c r="L67" s="8"/>
      <c r="M67" s="8"/>
    </row>
    <row r="71" spans="1:13" x14ac:dyDescent="0.2">
      <c r="A71" s="1" t="s">
        <v>0</v>
      </c>
      <c r="B71" s="1" t="s">
        <v>1</v>
      </c>
      <c r="C71" s="1" t="s">
        <v>2</v>
      </c>
      <c r="D71" s="1" t="s">
        <v>3</v>
      </c>
      <c r="E71" s="1" t="s">
        <v>4</v>
      </c>
      <c r="F71" s="1" t="s">
        <v>5</v>
      </c>
      <c r="G71" s="1" t="s">
        <v>6</v>
      </c>
      <c r="H71" s="1" t="s">
        <v>7</v>
      </c>
      <c r="I71" s="1" t="s">
        <v>8</v>
      </c>
      <c r="J71" s="1" t="s">
        <v>9</v>
      </c>
      <c r="K71" s="1" t="s">
        <v>10</v>
      </c>
      <c r="L71" s="2" t="s">
        <v>11</v>
      </c>
      <c r="M71" s="2" t="s">
        <v>12</v>
      </c>
    </row>
    <row r="72" spans="1:13" x14ac:dyDescent="0.2">
      <c r="A72" s="8" t="s">
        <v>26</v>
      </c>
      <c r="B72" s="9">
        <v>1</v>
      </c>
      <c r="C72" s="3">
        <v>1</v>
      </c>
      <c r="D72" s="3">
        <v>217</v>
      </c>
      <c r="E72" s="3">
        <f>3/D72*100</f>
        <v>1.3824884792626728</v>
      </c>
      <c r="F72" s="10">
        <f>AVERAGE(D72:D73)</f>
        <v>217</v>
      </c>
      <c r="G72" s="3">
        <v>108</v>
      </c>
      <c r="H72" s="3">
        <f>9/G72*100</f>
        <v>8.3333333333333321</v>
      </c>
      <c r="I72" s="10">
        <f>AVERAGE(G72:G73)</f>
        <v>108</v>
      </c>
      <c r="J72" s="10">
        <f>I72</f>
        <v>108</v>
      </c>
      <c r="K72" s="10">
        <f>J72/F72</f>
        <v>0.49769585253456222</v>
      </c>
      <c r="L72" s="8">
        <f>AVERAGE(K72:K75)</f>
        <v>0.54552842419259229</v>
      </c>
      <c r="M72" s="8">
        <f>STDEV(K72:K75)</f>
        <v>6.7645471561969081E-2</v>
      </c>
    </row>
    <row r="73" spans="1:13" x14ac:dyDescent="0.2">
      <c r="A73" s="8"/>
      <c r="B73" s="9"/>
      <c r="C73" s="3">
        <v>2</v>
      </c>
      <c r="D73" s="3"/>
      <c r="E73" s="3"/>
      <c r="F73" s="10"/>
      <c r="G73" s="3"/>
      <c r="H73" s="3"/>
      <c r="I73" s="10"/>
      <c r="J73" s="10"/>
      <c r="K73" s="10"/>
      <c r="L73" s="8"/>
      <c r="M73" s="8"/>
    </row>
    <row r="74" spans="1:13" x14ac:dyDescent="0.2">
      <c r="A74" s="8"/>
      <c r="B74" s="9">
        <v>2</v>
      </c>
      <c r="C74" s="3">
        <v>1</v>
      </c>
      <c r="D74" s="3">
        <v>241</v>
      </c>
      <c r="E74" s="3">
        <f>2/D74*100</f>
        <v>0.82987551867219922</v>
      </c>
      <c r="F74" s="10">
        <f>AVERAGE(D74:D75)</f>
        <v>241</v>
      </c>
      <c r="G74" s="3">
        <v>143</v>
      </c>
      <c r="H74" s="3">
        <f>16/G74*100</f>
        <v>11.188811188811188</v>
      </c>
      <c r="I74" s="10">
        <f>AVERAGE(G74:G75)</f>
        <v>143</v>
      </c>
      <c r="J74" s="10">
        <f>I74</f>
        <v>143</v>
      </c>
      <c r="K74" s="10">
        <f>J74/F74</f>
        <v>0.59336099585062241</v>
      </c>
      <c r="L74" s="8"/>
      <c r="M74" s="8"/>
    </row>
    <row r="75" spans="1:13" x14ac:dyDescent="0.2">
      <c r="A75" s="8"/>
      <c r="B75" s="9"/>
      <c r="C75" s="3">
        <v>2</v>
      </c>
      <c r="D75" s="3"/>
      <c r="E75" s="3"/>
      <c r="F75" s="10"/>
      <c r="G75" s="3"/>
      <c r="H75" s="3"/>
      <c r="I75" s="10"/>
      <c r="J75" s="10"/>
      <c r="K75" s="10"/>
      <c r="L75" s="8"/>
      <c r="M75" s="8"/>
    </row>
    <row r="79" spans="1:13" x14ac:dyDescent="0.2">
      <c r="A79" s="1" t="s">
        <v>0</v>
      </c>
      <c r="B79" s="1" t="s">
        <v>1</v>
      </c>
      <c r="C79" s="1" t="s">
        <v>2</v>
      </c>
      <c r="D79" s="1" t="s">
        <v>3</v>
      </c>
      <c r="E79" s="1" t="s">
        <v>4</v>
      </c>
      <c r="F79" s="1" t="s">
        <v>5</v>
      </c>
      <c r="G79" s="1" t="s">
        <v>6</v>
      </c>
      <c r="H79" s="1" t="s">
        <v>7</v>
      </c>
      <c r="I79" s="1" t="s">
        <v>8</v>
      </c>
      <c r="J79" s="1" t="s">
        <v>9</v>
      </c>
      <c r="K79" s="1" t="s">
        <v>10</v>
      </c>
      <c r="L79" s="2" t="s">
        <v>11</v>
      </c>
      <c r="M79" s="2" t="s">
        <v>12</v>
      </c>
    </row>
    <row r="80" spans="1:13" x14ac:dyDescent="0.2">
      <c r="A80" s="8" t="s">
        <v>22</v>
      </c>
      <c r="B80" s="9">
        <v>1</v>
      </c>
      <c r="C80" s="3">
        <v>1</v>
      </c>
      <c r="D80" s="3">
        <v>15</v>
      </c>
      <c r="E80" s="3">
        <f>2/D80*100</f>
        <v>13.333333333333334</v>
      </c>
      <c r="F80" s="10">
        <f>AVERAGE(D80:D81)</f>
        <v>14.5</v>
      </c>
      <c r="G80" s="3">
        <v>1</v>
      </c>
      <c r="H80" s="3">
        <f>0/G80*100</f>
        <v>0</v>
      </c>
      <c r="I80" s="10">
        <f>AVERAGE(G80:G81)</f>
        <v>1</v>
      </c>
      <c r="J80" s="10">
        <f>I80/10</f>
        <v>0.1</v>
      </c>
      <c r="K80" s="10">
        <f>J80/F80</f>
        <v>6.8965517241379318E-3</v>
      </c>
      <c r="L80" s="8">
        <f>AVERAGE(K80:K83)</f>
        <v>8.4646693046919168E-3</v>
      </c>
      <c r="M80" s="8">
        <f>STDEV(K80:K83)</f>
        <v>2.2176531498151295E-3</v>
      </c>
    </row>
    <row r="81" spans="1:13" x14ac:dyDescent="0.2">
      <c r="A81" s="8"/>
      <c r="B81" s="9"/>
      <c r="C81" s="3">
        <v>2</v>
      </c>
      <c r="D81" s="3">
        <v>14</v>
      </c>
      <c r="E81" s="3">
        <f>2/D81*100</f>
        <v>14.285714285714285</v>
      </c>
      <c r="F81" s="10"/>
      <c r="G81" s="3">
        <v>1</v>
      </c>
      <c r="H81" s="3">
        <f>0/G81*100</f>
        <v>0</v>
      </c>
      <c r="I81" s="10"/>
      <c r="J81" s="10"/>
      <c r="K81" s="10"/>
      <c r="L81" s="8"/>
      <c r="M81" s="8"/>
    </row>
    <row r="82" spans="1:13" x14ac:dyDescent="0.2">
      <c r="A82" s="8"/>
      <c r="B82" s="9">
        <v>2</v>
      </c>
      <c r="C82" s="3">
        <v>1</v>
      </c>
      <c r="D82" s="3">
        <v>30</v>
      </c>
      <c r="E82" s="3">
        <f>0/D82*100</f>
        <v>0</v>
      </c>
      <c r="F82" s="10">
        <f>AVERAGE(D82:D83)</f>
        <v>30.5</v>
      </c>
      <c r="G82" s="3">
        <v>177</v>
      </c>
      <c r="H82" s="3">
        <f>2/G82*100</f>
        <v>1.1299435028248588</v>
      </c>
      <c r="I82" s="10">
        <f>AVERAGE(G82:G83)</f>
        <v>153</v>
      </c>
      <c r="J82" s="10">
        <f>I82/500</f>
        <v>0.30599999999999999</v>
      </c>
      <c r="K82" s="10">
        <f>J82/F82</f>
        <v>1.0032786885245901E-2</v>
      </c>
      <c r="L82" s="8"/>
      <c r="M82" s="8"/>
    </row>
    <row r="83" spans="1:13" x14ac:dyDescent="0.2">
      <c r="A83" s="8"/>
      <c r="B83" s="9"/>
      <c r="C83" s="3">
        <v>2</v>
      </c>
      <c r="D83" s="3">
        <v>31</v>
      </c>
      <c r="E83" s="3">
        <f>0/D83*100</f>
        <v>0</v>
      </c>
      <c r="F83" s="10"/>
      <c r="G83" s="3">
        <v>129</v>
      </c>
      <c r="H83" s="3">
        <f>3/G83*100</f>
        <v>2.3255813953488373</v>
      </c>
      <c r="I83" s="10"/>
      <c r="J83" s="10"/>
      <c r="K83" s="10"/>
      <c r="L83" s="8"/>
      <c r="M83" s="8"/>
    </row>
    <row r="87" spans="1:13" x14ac:dyDescent="0.2">
      <c r="A87" s="1" t="s">
        <v>0</v>
      </c>
      <c r="B87" s="1" t="s">
        <v>1</v>
      </c>
      <c r="C87" s="1" t="s">
        <v>2</v>
      </c>
      <c r="D87" s="1" t="s">
        <v>3</v>
      </c>
      <c r="E87" s="1" t="s">
        <v>4</v>
      </c>
      <c r="F87" s="1" t="s">
        <v>5</v>
      </c>
      <c r="G87" s="1" t="s">
        <v>6</v>
      </c>
      <c r="H87" s="1" t="s">
        <v>7</v>
      </c>
      <c r="I87" s="1" t="s">
        <v>8</v>
      </c>
      <c r="J87" s="1" t="s">
        <v>9</v>
      </c>
      <c r="K87" s="1" t="s">
        <v>10</v>
      </c>
      <c r="L87" s="2" t="s">
        <v>11</v>
      </c>
      <c r="M87" s="2" t="s">
        <v>12</v>
      </c>
    </row>
    <row r="88" spans="1:13" x14ac:dyDescent="0.2">
      <c r="A88" s="8" t="s">
        <v>27</v>
      </c>
      <c r="B88" s="9">
        <v>1</v>
      </c>
      <c r="C88" s="3">
        <v>1</v>
      </c>
      <c r="D88" s="3">
        <v>20</v>
      </c>
      <c r="E88" s="3">
        <f>0/D88*100</f>
        <v>0</v>
      </c>
      <c r="F88" s="10">
        <f>AVERAGE(D88:D89)</f>
        <v>20</v>
      </c>
      <c r="G88" s="3">
        <v>38</v>
      </c>
      <c r="H88" s="3">
        <f>3/G88*100</f>
        <v>7.8947368421052628</v>
      </c>
      <c r="I88" s="10">
        <f>AVERAGE(G88:G89)</f>
        <v>38</v>
      </c>
      <c r="J88" s="10">
        <f>I88/10</f>
        <v>3.8</v>
      </c>
      <c r="K88" s="10">
        <f>J88/F88</f>
        <v>0.19</v>
      </c>
      <c r="L88" s="8">
        <f>AVERAGE(K88:K94)</f>
        <v>0.15773310023310022</v>
      </c>
      <c r="M88" s="8">
        <f>STDEV(K88:K94)</f>
        <v>2.5480982305348829E-2</v>
      </c>
    </row>
    <row r="89" spans="1:13" x14ac:dyDescent="0.2">
      <c r="A89" s="8"/>
      <c r="B89" s="9"/>
      <c r="C89" s="3">
        <v>2</v>
      </c>
      <c r="D89" s="3"/>
      <c r="E89" s="3"/>
      <c r="F89" s="10"/>
      <c r="G89" s="3"/>
      <c r="H89" s="3" t="e">
        <f>19/G89*100</f>
        <v>#DIV/0!</v>
      </c>
      <c r="I89" s="10"/>
      <c r="J89" s="10"/>
      <c r="K89" s="10"/>
      <c r="L89" s="8"/>
      <c r="M89" s="8"/>
    </row>
    <row r="90" spans="1:13" x14ac:dyDescent="0.2">
      <c r="A90" s="8"/>
      <c r="B90" s="9">
        <v>2</v>
      </c>
      <c r="C90" s="3">
        <v>1</v>
      </c>
      <c r="D90" s="3">
        <v>33</v>
      </c>
      <c r="E90" s="3">
        <f>0/D90*100</f>
        <v>0</v>
      </c>
      <c r="F90" s="10">
        <f>AVERAGE(D90:D91)</f>
        <v>33</v>
      </c>
      <c r="G90" s="3">
        <v>46</v>
      </c>
      <c r="H90" s="3">
        <f>4/G90*100</f>
        <v>8.695652173913043</v>
      </c>
      <c r="I90" s="10">
        <f>AVERAGE(G90:G91)</f>
        <v>46</v>
      </c>
      <c r="J90" s="10">
        <f>I90/10</f>
        <v>4.5999999999999996</v>
      </c>
      <c r="K90" s="10">
        <f>J90/F90</f>
        <v>0.13939393939393938</v>
      </c>
      <c r="L90" s="8"/>
      <c r="M90" s="8"/>
    </row>
    <row r="91" spans="1:13" x14ac:dyDescent="0.2">
      <c r="A91" s="8"/>
      <c r="B91" s="9"/>
      <c r="C91" s="3">
        <v>2</v>
      </c>
      <c r="D91" s="3"/>
      <c r="E91" s="3"/>
      <c r="F91" s="10"/>
      <c r="G91" s="3"/>
      <c r="H91" s="3" t="e">
        <f>14/G91*100</f>
        <v>#DIV/0!</v>
      </c>
      <c r="I91" s="10"/>
      <c r="J91" s="10"/>
      <c r="K91" s="10"/>
      <c r="L91" s="8"/>
      <c r="M91" s="8"/>
    </row>
    <row r="92" spans="1:13" x14ac:dyDescent="0.2">
      <c r="A92" s="8"/>
      <c r="B92" s="9">
        <v>3</v>
      </c>
      <c r="C92" s="3">
        <v>1</v>
      </c>
      <c r="D92" s="3">
        <v>65</v>
      </c>
      <c r="E92" s="3">
        <f>0/D92*100</f>
        <v>0</v>
      </c>
      <c r="F92" s="10">
        <f>AVERAGE(D92:D93)</f>
        <v>65</v>
      </c>
      <c r="G92" s="3">
        <v>88</v>
      </c>
      <c r="H92" s="3">
        <f>13/G92*100</f>
        <v>14.772727272727273</v>
      </c>
      <c r="I92" s="10">
        <f>AVERAGE(G92:G93)</f>
        <v>88</v>
      </c>
      <c r="J92" s="10">
        <f>I92/10</f>
        <v>8.8000000000000007</v>
      </c>
      <c r="K92" s="10">
        <f>J92/F92</f>
        <v>0.13538461538461541</v>
      </c>
      <c r="L92" s="8"/>
      <c r="M92" s="8"/>
    </row>
    <row r="93" spans="1:13" x14ac:dyDescent="0.2">
      <c r="A93" s="8"/>
      <c r="B93" s="9"/>
      <c r="C93" s="3">
        <v>2</v>
      </c>
      <c r="D93" s="3"/>
      <c r="E93" s="3"/>
      <c r="F93" s="10"/>
      <c r="G93" s="3"/>
      <c r="H93" s="3" t="e">
        <f>4/G93*100</f>
        <v>#DIV/0!</v>
      </c>
      <c r="I93" s="10"/>
      <c r="J93" s="10"/>
      <c r="K93" s="10"/>
      <c r="L93" s="8"/>
      <c r="M93" s="8"/>
    </row>
    <row r="94" spans="1:13" x14ac:dyDescent="0.2">
      <c r="A94" s="8"/>
      <c r="B94" s="9">
        <v>4</v>
      </c>
      <c r="C94" s="3">
        <v>1</v>
      </c>
      <c r="D94" s="3">
        <v>65</v>
      </c>
      <c r="E94" s="3">
        <f>1/D94*100</f>
        <v>1.5384615384615385</v>
      </c>
      <c r="F94" s="10">
        <f>AVERAGE(D94:D95)</f>
        <v>65</v>
      </c>
      <c r="G94" s="3">
        <v>108</v>
      </c>
      <c r="H94" s="3">
        <f>21/G94*100</f>
        <v>19.444444444444446</v>
      </c>
      <c r="I94" s="10">
        <f>AVERAGE(G94:G95)</f>
        <v>108</v>
      </c>
      <c r="J94" s="10">
        <f>I94/10</f>
        <v>10.8</v>
      </c>
      <c r="K94" s="10">
        <f>J94/F94</f>
        <v>0.16615384615384615</v>
      </c>
      <c r="L94" s="8"/>
      <c r="M94" s="8"/>
    </row>
    <row r="95" spans="1:13" x14ac:dyDescent="0.2">
      <c r="A95" s="8"/>
      <c r="B95" s="9"/>
      <c r="C95" s="3">
        <v>2</v>
      </c>
      <c r="D95" s="3"/>
      <c r="E95" s="3"/>
      <c r="F95" s="10"/>
      <c r="G95" s="3"/>
      <c r="H95" s="3" t="e">
        <f>3/G95*100</f>
        <v>#DIV/0!</v>
      </c>
      <c r="I95" s="10"/>
      <c r="J95" s="10"/>
      <c r="K95" s="10"/>
      <c r="L95" s="8"/>
      <c r="M95" s="8"/>
    </row>
    <row r="99" spans="1:4" ht="17" thickBot="1" x14ac:dyDescent="0.25"/>
    <row r="100" spans="1:4" x14ac:dyDescent="0.2">
      <c r="A100" s="16" t="s">
        <v>15</v>
      </c>
      <c r="B100" s="17" t="s">
        <v>16</v>
      </c>
      <c r="C100" s="18" t="s">
        <v>17</v>
      </c>
      <c r="D100" s="19"/>
    </row>
    <row r="101" spans="1:4" x14ac:dyDescent="0.2">
      <c r="A101" s="20" t="s">
        <v>28</v>
      </c>
      <c r="B101" s="4">
        <f>TTEST(K2:K13,K18:K25,2,3)</f>
        <v>1.5578920257169485E-5</v>
      </c>
      <c r="C101" s="10" t="s">
        <v>18</v>
      </c>
      <c r="D101" s="21"/>
    </row>
    <row r="102" spans="1:4" x14ac:dyDescent="0.2">
      <c r="A102" s="20" t="s">
        <v>29</v>
      </c>
      <c r="B102" s="4">
        <f>TTEST(K3:K14,K30:K43,2,3)</f>
        <v>1.1374112200735231E-5</v>
      </c>
      <c r="C102" s="10" t="s">
        <v>18</v>
      </c>
      <c r="D102" s="21"/>
    </row>
    <row r="103" spans="1:4" x14ac:dyDescent="0.2">
      <c r="A103" s="20" t="s">
        <v>30</v>
      </c>
      <c r="B103" s="4">
        <f>TTEST(K2:K13,K48:K55,2,3)</f>
        <v>6.6427334231287619E-7</v>
      </c>
      <c r="C103" s="10" t="s">
        <v>18</v>
      </c>
      <c r="D103" s="21"/>
    </row>
    <row r="104" spans="1:4" x14ac:dyDescent="0.2">
      <c r="A104" s="22" t="s">
        <v>31</v>
      </c>
      <c r="B104" s="4">
        <f>TTEST(K60:K67,K2:K13,2,3)</f>
        <v>0.80513353128877085</v>
      </c>
      <c r="C104" s="10" t="s">
        <v>19</v>
      </c>
      <c r="D104" s="21"/>
    </row>
    <row r="105" spans="1:4" x14ac:dyDescent="0.2">
      <c r="A105" s="20" t="s">
        <v>32</v>
      </c>
      <c r="B105" s="4">
        <f>TTEST(K18:K25,K72:K75,2,3)</f>
        <v>0.1220722005040993</v>
      </c>
      <c r="C105" s="10" t="s">
        <v>19</v>
      </c>
      <c r="D105" s="21"/>
    </row>
    <row r="106" spans="1:4" x14ac:dyDescent="0.2">
      <c r="A106" s="20" t="s">
        <v>33</v>
      </c>
      <c r="B106" s="4">
        <f>TTEST(K30:K43,K80:K83,2,3)</f>
        <v>2.978715397324862E-4</v>
      </c>
      <c r="C106" s="10" t="s">
        <v>23</v>
      </c>
      <c r="D106" s="21"/>
    </row>
    <row r="107" spans="1:4" x14ac:dyDescent="0.2">
      <c r="A107" s="20" t="s">
        <v>34</v>
      </c>
      <c r="B107" s="4">
        <f>TTEST(K48:K55,K88:K95,2,3)</f>
        <v>4.338946235999386E-4</v>
      </c>
      <c r="C107" s="10" t="s">
        <v>23</v>
      </c>
      <c r="D107" s="21"/>
    </row>
    <row r="108" spans="1:4" x14ac:dyDescent="0.2">
      <c r="A108" s="22" t="s">
        <v>35</v>
      </c>
      <c r="B108" s="4">
        <f>TTEST(K30:K43,K48:K55,2,3)</f>
        <v>3.5504547675132639E-5</v>
      </c>
      <c r="C108" s="10" t="s">
        <v>18</v>
      </c>
      <c r="D108" s="21"/>
    </row>
    <row r="109" spans="1:4" x14ac:dyDescent="0.2">
      <c r="A109" s="22" t="s">
        <v>36</v>
      </c>
      <c r="B109" s="4">
        <f>TTEST(K60:K67,K72:K75,2,3)</f>
        <v>2.8039596864341279E-2</v>
      </c>
      <c r="C109" s="10" t="s">
        <v>40</v>
      </c>
      <c r="D109" s="21"/>
    </row>
    <row r="110" spans="1:4" x14ac:dyDescent="0.2">
      <c r="A110" s="22" t="s">
        <v>37</v>
      </c>
      <c r="B110" s="4">
        <f>TTEST(K60:K67,K80:K83,2,3)</f>
        <v>2.1214899795299258E-3</v>
      </c>
      <c r="C110" s="10" t="s">
        <v>20</v>
      </c>
      <c r="D110" s="21"/>
    </row>
    <row r="111" spans="1:4" x14ac:dyDescent="0.2">
      <c r="A111" s="22" t="s">
        <v>38</v>
      </c>
      <c r="B111" s="4">
        <f>TTEST(K60:K67,K88:K95,2,3)</f>
        <v>3.2406480108846613E-3</v>
      </c>
      <c r="C111" s="10" t="s">
        <v>20</v>
      </c>
      <c r="D111" s="21"/>
    </row>
    <row r="112" spans="1:4" ht="17" thickBot="1" x14ac:dyDescent="0.25">
      <c r="A112" s="23" t="s">
        <v>39</v>
      </c>
      <c r="B112" s="24">
        <f>TTEST(K80:K83,K88:K95,2,3)</f>
        <v>1.1887499891221633E-3</v>
      </c>
      <c r="C112" s="25" t="s">
        <v>20</v>
      </c>
      <c r="D112" s="26"/>
    </row>
    <row r="114" spans="1:32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2"/>
      <c r="M114" s="12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</row>
    <row r="115" spans="1:32" x14ac:dyDescent="0.2">
      <c r="A115" s="13"/>
      <c r="B115" s="14"/>
      <c r="C115" s="11"/>
      <c r="D115" s="11"/>
      <c r="E115" s="11"/>
      <c r="F115" s="15"/>
      <c r="G115" s="11"/>
      <c r="H115" s="11"/>
      <c r="I115" s="15"/>
      <c r="J115" s="15"/>
      <c r="K115" s="15"/>
      <c r="L115" s="13"/>
      <c r="M115" s="13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</row>
    <row r="116" spans="1:32" x14ac:dyDescent="0.2">
      <c r="A116" s="13"/>
      <c r="B116" s="14"/>
      <c r="C116" s="11"/>
      <c r="D116" s="11"/>
      <c r="E116" s="11"/>
      <c r="F116" s="15"/>
      <c r="G116" s="11"/>
      <c r="H116" s="11"/>
      <c r="I116" s="15"/>
      <c r="J116" s="15"/>
      <c r="K116" s="15"/>
      <c r="L116" s="13"/>
      <c r="M116" s="13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</row>
    <row r="117" spans="1:32" x14ac:dyDescent="0.2">
      <c r="E117" s="11"/>
      <c r="F117" s="15"/>
      <c r="G117" s="11"/>
      <c r="H117" s="11"/>
      <c r="I117" s="15"/>
      <c r="J117" s="15"/>
      <c r="K117" s="15"/>
      <c r="L117" s="13"/>
      <c r="M117" s="13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</row>
    <row r="118" spans="1:32" x14ac:dyDescent="0.2">
      <c r="E118" s="11"/>
      <c r="F118" s="15"/>
      <c r="G118" s="11"/>
      <c r="H118" s="11"/>
      <c r="I118" s="15"/>
      <c r="J118" s="15"/>
      <c r="K118" s="15"/>
      <c r="L118" s="13"/>
      <c r="M118" s="13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</row>
  </sheetData>
  <mergeCells count="202">
    <mergeCell ref="C102:D102"/>
    <mergeCell ref="C107:D107"/>
    <mergeCell ref="C108:D108"/>
    <mergeCell ref="C109:D109"/>
    <mergeCell ref="C110:D110"/>
    <mergeCell ref="C111:D111"/>
    <mergeCell ref="C112:D112"/>
    <mergeCell ref="A88:A95"/>
    <mergeCell ref="B88:B89"/>
    <mergeCell ref="F88:F89"/>
    <mergeCell ref="I88:I89"/>
    <mergeCell ref="J88:J89"/>
    <mergeCell ref="K88:K89"/>
    <mergeCell ref="L88:L95"/>
    <mergeCell ref="M88:M95"/>
    <mergeCell ref="B90:B91"/>
    <mergeCell ref="F90:F91"/>
    <mergeCell ref="I90:I91"/>
    <mergeCell ref="J90:J91"/>
    <mergeCell ref="K90:K91"/>
    <mergeCell ref="B92:B93"/>
    <mergeCell ref="F92:F93"/>
    <mergeCell ref="I92:I93"/>
    <mergeCell ref="J92:J93"/>
    <mergeCell ref="K92:K93"/>
    <mergeCell ref="B94:B95"/>
    <mergeCell ref="F94:F95"/>
    <mergeCell ref="I94:I95"/>
    <mergeCell ref="J94:J95"/>
    <mergeCell ref="K94:K95"/>
    <mergeCell ref="A72:A75"/>
    <mergeCell ref="B72:B73"/>
    <mergeCell ref="F72:F73"/>
    <mergeCell ref="I72:I73"/>
    <mergeCell ref="J72:J73"/>
    <mergeCell ref="K72:K73"/>
    <mergeCell ref="L72:L75"/>
    <mergeCell ref="M72:M75"/>
    <mergeCell ref="B74:B75"/>
    <mergeCell ref="F74:F75"/>
    <mergeCell ref="I74:I75"/>
    <mergeCell ref="J74:J75"/>
    <mergeCell ref="K74:K75"/>
    <mergeCell ref="A48:A55"/>
    <mergeCell ref="B48:B49"/>
    <mergeCell ref="F48:F49"/>
    <mergeCell ref="I48:I49"/>
    <mergeCell ref="J48:J49"/>
    <mergeCell ref="K48:K49"/>
    <mergeCell ref="L48:L55"/>
    <mergeCell ref="M48:M55"/>
    <mergeCell ref="B50:B51"/>
    <mergeCell ref="F50:F51"/>
    <mergeCell ref="I50:I51"/>
    <mergeCell ref="J50:J51"/>
    <mergeCell ref="K50:K51"/>
    <mergeCell ref="B52:B53"/>
    <mergeCell ref="F52:F53"/>
    <mergeCell ref="I52:I53"/>
    <mergeCell ref="J52:J53"/>
    <mergeCell ref="K52:K53"/>
    <mergeCell ref="B54:B55"/>
    <mergeCell ref="F54:F55"/>
    <mergeCell ref="I54:I55"/>
    <mergeCell ref="J54:J55"/>
    <mergeCell ref="K54:K55"/>
    <mergeCell ref="B18:B19"/>
    <mergeCell ref="F18:F19"/>
    <mergeCell ref="I18:I19"/>
    <mergeCell ref="J18:J19"/>
    <mergeCell ref="K18:K19"/>
    <mergeCell ref="L18:L25"/>
    <mergeCell ref="M18:M25"/>
    <mergeCell ref="B20:B21"/>
    <mergeCell ref="F20:F21"/>
    <mergeCell ref="I20:I21"/>
    <mergeCell ref="J20:J21"/>
    <mergeCell ref="K20:K21"/>
    <mergeCell ref="B22:B23"/>
    <mergeCell ref="F22:F23"/>
    <mergeCell ref="I22:I23"/>
    <mergeCell ref="J22:J23"/>
    <mergeCell ref="K22:K23"/>
    <mergeCell ref="B24:B25"/>
    <mergeCell ref="F24:F25"/>
    <mergeCell ref="I24:I25"/>
    <mergeCell ref="J24:J25"/>
    <mergeCell ref="K24:K25"/>
    <mergeCell ref="A18:A25"/>
    <mergeCell ref="L80:L83"/>
    <mergeCell ref="M80:M83"/>
    <mergeCell ref="C106:D106"/>
    <mergeCell ref="B38:B39"/>
    <mergeCell ref="F38:F39"/>
    <mergeCell ref="I38:I39"/>
    <mergeCell ref="J38:J39"/>
    <mergeCell ref="K38:K39"/>
    <mergeCell ref="C100:D100"/>
    <mergeCell ref="C101:D101"/>
    <mergeCell ref="C103:D103"/>
    <mergeCell ref="C104:D104"/>
    <mergeCell ref="C105:D105"/>
    <mergeCell ref="A80:A83"/>
    <mergeCell ref="B80:B81"/>
    <mergeCell ref="F80:F81"/>
    <mergeCell ref="I80:I81"/>
    <mergeCell ref="J80:J81"/>
    <mergeCell ref="K80:K81"/>
    <mergeCell ref="A60:A67"/>
    <mergeCell ref="K64:K65"/>
    <mergeCell ref="B66:B67"/>
    <mergeCell ref="F66:F67"/>
    <mergeCell ref="K34:K35"/>
    <mergeCell ref="B36:B37"/>
    <mergeCell ref="F36:F37"/>
    <mergeCell ref="B82:B83"/>
    <mergeCell ref="F82:F83"/>
    <mergeCell ref="I82:I83"/>
    <mergeCell ref="J82:J83"/>
    <mergeCell ref="K82:K83"/>
    <mergeCell ref="J32:J33"/>
    <mergeCell ref="K32:K33"/>
    <mergeCell ref="B34:B35"/>
    <mergeCell ref="F34:F35"/>
    <mergeCell ref="I34:I35"/>
    <mergeCell ref="J34:J35"/>
    <mergeCell ref="L60:L67"/>
    <mergeCell ref="M60:M67"/>
    <mergeCell ref="B62:B63"/>
    <mergeCell ref="F62:F63"/>
    <mergeCell ref="I62:I63"/>
    <mergeCell ref="J62:J63"/>
    <mergeCell ref="K62:K63"/>
    <mergeCell ref="B64:B65"/>
    <mergeCell ref="F64:F65"/>
    <mergeCell ref="I64:I65"/>
    <mergeCell ref="B60:B61"/>
    <mergeCell ref="F60:F61"/>
    <mergeCell ref="I60:I61"/>
    <mergeCell ref="J60:J61"/>
    <mergeCell ref="K60:K61"/>
    <mergeCell ref="J64:J65"/>
    <mergeCell ref="I66:I67"/>
    <mergeCell ref="J66:J67"/>
    <mergeCell ref="K66:K67"/>
    <mergeCell ref="K4:K5"/>
    <mergeCell ref="B6:B7"/>
    <mergeCell ref="F6:F7"/>
    <mergeCell ref="I6:I7"/>
    <mergeCell ref="K2:K3"/>
    <mergeCell ref="K6:K7"/>
    <mergeCell ref="L2:L13"/>
    <mergeCell ref="M2:M13"/>
    <mergeCell ref="K10:K11"/>
    <mergeCell ref="J12:J13"/>
    <mergeCell ref="I8:I9"/>
    <mergeCell ref="J8:J9"/>
    <mergeCell ref="K8:K9"/>
    <mergeCell ref="K12:K13"/>
    <mergeCell ref="B2:B3"/>
    <mergeCell ref="F2:F3"/>
    <mergeCell ref="I2:I3"/>
    <mergeCell ref="J2:J3"/>
    <mergeCell ref="J6:J7"/>
    <mergeCell ref="B8:B9"/>
    <mergeCell ref="F8:F9"/>
    <mergeCell ref="A2:A13"/>
    <mergeCell ref="B10:B11"/>
    <mergeCell ref="F10:F11"/>
    <mergeCell ref="I10:I11"/>
    <mergeCell ref="J10:J11"/>
    <mergeCell ref="B12:B13"/>
    <mergeCell ref="F12:F13"/>
    <mergeCell ref="I12:I13"/>
    <mergeCell ref="B4:B5"/>
    <mergeCell ref="F4:F5"/>
    <mergeCell ref="I4:I5"/>
    <mergeCell ref="J4:J5"/>
    <mergeCell ref="A30:A43"/>
    <mergeCell ref="L30:L43"/>
    <mergeCell ref="M30:M43"/>
    <mergeCell ref="B40:B41"/>
    <mergeCell ref="F40:F41"/>
    <mergeCell ref="I40:I41"/>
    <mergeCell ref="J40:J41"/>
    <mergeCell ref="K40:K41"/>
    <mergeCell ref="B42:B43"/>
    <mergeCell ref="F42:F43"/>
    <mergeCell ref="I42:I43"/>
    <mergeCell ref="J42:J43"/>
    <mergeCell ref="K42:K43"/>
    <mergeCell ref="B30:B31"/>
    <mergeCell ref="F30:F31"/>
    <mergeCell ref="I30:I31"/>
    <mergeCell ref="J30:J31"/>
    <mergeCell ref="K30:K31"/>
    <mergeCell ref="I36:I37"/>
    <mergeCell ref="J36:J37"/>
    <mergeCell ref="K36:K37"/>
    <mergeCell ref="B32:B33"/>
    <mergeCell ref="F32:F33"/>
    <mergeCell ref="I32:I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2022-10-25T20:17:51Z</dcterms:created>
  <dcterms:modified xsi:type="dcterms:W3CDTF">2023-06-12T16:04:18Z</dcterms:modified>
</cp:coreProperties>
</file>